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ieseArbeitsmappe"/>
  <mc:AlternateContent xmlns:mc="http://schemas.openxmlformats.org/markup-compatibility/2006">
    <mc:Choice Requires="x15">
      <x15ac:absPath xmlns:x15ac="http://schemas.microsoft.com/office/spreadsheetml/2010/11/ac" url="C:\Users\Messemer\Documents\aktuelle Projekte\brotkruemel_de\"/>
    </mc:Choice>
  </mc:AlternateContent>
  <bookViews>
    <workbookView xWindow="6180" yWindow="120" windowWidth="12135" windowHeight="12045" tabRatio="639"/>
  </bookViews>
  <sheets>
    <sheet name="Sauerteig-Rechner" sheetId="10" r:id="rId1"/>
  </sheets>
  <definedNames>
    <definedName name="_xlnm._FilterDatabase" localSheetId="0" hidden="1">'Sauerteig-Rechner'!$A$16:$A$156</definedName>
    <definedName name="arrRSAUERFÜHRUNG">'Sauerteig-Rechner'!$AA$4:$AB$12</definedName>
    <definedName name="arrSAUERta">'Sauerteig-Rechner'!$AC$4:$AD$12</definedName>
    <definedName name="_xlnm.Print_Area" localSheetId="0">'Sauerteig-Rechner'!$B$4:$R$159</definedName>
    <definedName name="RSA_TA_nachführung">'Sauerteig-Rechner'!$AG$5</definedName>
    <definedName name="RSAnachführung">'Sauerteig-Rechner'!$AG$1</definedName>
    <definedName name="SAUERKÜRZEL">'Sauerteig-Rechner'!$T$7</definedName>
    <definedName name="SäuregradedesSauers">'Sauerteig-Rechner'!$AK$10</definedName>
    <definedName name="SRjeKGmehl">'Sauerteig-Rechner'!$AI$9</definedName>
    <definedName name="TAdesSauers">'Sauerteig-Rechner'!$AK$11</definedName>
  </definedNames>
  <calcPr calcId="152511"/>
</workbook>
</file>

<file path=xl/calcChain.xml><?xml version="1.0" encoding="utf-8"?>
<calcChain xmlns="http://schemas.openxmlformats.org/spreadsheetml/2006/main">
  <c r="O131" i="10" l="1"/>
  <c r="L119" i="10"/>
  <c r="N118" i="10"/>
  <c r="F86" i="10"/>
  <c r="G86" i="10" s="1"/>
  <c r="N86" i="10" s="1"/>
  <c r="AB4" i="10"/>
  <c r="AB1" i="10"/>
  <c r="AU1" i="10"/>
  <c r="AV1" i="10" s="1"/>
  <c r="BA1" i="10"/>
  <c r="AH96" i="10" s="1"/>
  <c r="AR5" i="10"/>
  <c r="AF113" i="10" s="1"/>
  <c r="AG113" i="10" s="1"/>
  <c r="AU6" i="10"/>
  <c r="J129" i="10" s="1"/>
  <c r="AB7" i="10"/>
  <c r="Z4" i="10" s="1"/>
  <c r="T7" i="10" s="1"/>
  <c r="A91" i="10" s="1"/>
  <c r="AI52" i="10"/>
  <c r="AI82" i="10"/>
  <c r="AJ82" i="10" s="1"/>
  <c r="AK82" i="10" s="1"/>
  <c r="AI96" i="10"/>
  <c r="AI104" i="10"/>
  <c r="AI146" i="10"/>
  <c r="E14" i="10"/>
  <c r="AI127" i="10"/>
  <c r="AI20" i="10"/>
  <c r="AJ20" i="10" s="1"/>
  <c r="AK20" i="10" s="1"/>
  <c r="G26" i="10"/>
  <c r="X26" i="10" s="1"/>
  <c r="F24" i="10"/>
  <c r="G24" i="10" s="1"/>
  <c r="G22" i="10"/>
  <c r="X22" i="10" s="1"/>
  <c r="F26" i="10"/>
  <c r="AI36" i="10"/>
  <c r="AJ36" i="10" s="1"/>
  <c r="AK36" i="10" s="1"/>
  <c r="G42" i="10"/>
  <c r="X42" i="10" s="1"/>
  <c r="G40" i="10"/>
  <c r="X40" i="10" s="1"/>
  <c r="G38" i="10"/>
  <c r="N38" i="10" s="1"/>
  <c r="F40" i="10"/>
  <c r="F42" i="10"/>
  <c r="E46" i="10"/>
  <c r="G54" i="10"/>
  <c r="X52" i="10" s="1"/>
  <c r="N54" i="10"/>
  <c r="X54" i="10"/>
  <c r="F56" i="10"/>
  <c r="G56" i="10" s="1"/>
  <c r="X56" i="10"/>
  <c r="F58" i="10"/>
  <c r="G58" i="10" s="1"/>
  <c r="N58" i="10"/>
  <c r="AI68" i="10"/>
  <c r="AJ68" i="10" s="1"/>
  <c r="X68" i="10"/>
  <c r="G70" i="10"/>
  <c r="N72" i="10" s="1"/>
  <c r="F72" i="10"/>
  <c r="G72" i="10" s="1"/>
  <c r="G84" i="10"/>
  <c r="X84" i="10" s="1"/>
  <c r="C98" i="10"/>
  <c r="N98" i="10"/>
  <c r="C106" i="10"/>
  <c r="N106" i="10"/>
  <c r="AI113" i="10"/>
  <c r="AJ113" i="10" s="1"/>
  <c r="AK113" i="10" s="1"/>
  <c r="M117" i="10"/>
  <c r="F123" i="10"/>
  <c r="G123" i="10"/>
  <c r="H123" i="10"/>
  <c r="E151" i="10"/>
  <c r="G151" i="10" s="1"/>
  <c r="W151" i="10" s="1"/>
  <c r="F152" i="10"/>
  <c r="E76" i="10" l="1"/>
  <c r="E30" i="10"/>
  <c r="E90" i="10"/>
  <c r="N22" i="10"/>
  <c r="AJ96" i="10"/>
  <c r="AK96" i="10" s="1"/>
  <c r="N40" i="10"/>
  <c r="X70" i="10"/>
  <c r="A76" i="10"/>
  <c r="A142" i="10"/>
  <c r="A107" i="10"/>
  <c r="A67" i="10"/>
  <c r="A117" i="10"/>
  <c r="A131" i="10"/>
  <c r="A25" i="10"/>
  <c r="A72" i="10"/>
  <c r="A101" i="10"/>
  <c r="A124" i="10"/>
  <c r="A154" i="10"/>
  <c r="A18" i="10"/>
  <c r="A33" i="10"/>
  <c r="A79" i="10"/>
  <c r="A156" i="10"/>
  <c r="A20" i="10"/>
  <c r="U28" i="10" s="1"/>
  <c r="T28" i="10" s="1"/>
  <c r="A19" i="10"/>
  <c r="A35" i="10"/>
  <c r="A73" i="10"/>
  <c r="A128" i="10"/>
  <c r="A49" i="10"/>
  <c r="A141" i="10"/>
  <c r="A50" i="10"/>
  <c r="A103" i="10"/>
  <c r="U107" i="10" s="1"/>
  <c r="T107" i="10" s="1"/>
  <c r="A17" i="10"/>
  <c r="A26" i="10"/>
  <c r="A32" i="10"/>
  <c r="A37" i="10"/>
  <c r="A45" i="10"/>
  <c r="A59" i="10"/>
  <c r="A78" i="10"/>
  <c r="A86" i="10"/>
  <c r="A94" i="10"/>
  <c r="A102" i="10"/>
  <c r="A119" i="10"/>
  <c r="A126" i="10"/>
  <c r="A135" i="10"/>
  <c r="A155" i="10"/>
  <c r="A21" i="10"/>
  <c r="A113" i="10"/>
  <c r="A120" i="10"/>
  <c r="A137" i="10"/>
  <c r="A147" i="10"/>
  <c r="A69" i="10"/>
  <c r="A105" i="10"/>
  <c r="A138" i="10"/>
  <c r="A27" i="10"/>
  <c r="A54" i="10"/>
  <c r="A70" i="10"/>
  <c r="A82" i="10"/>
  <c r="A98" i="10"/>
  <c r="A114" i="10"/>
  <c r="A123" i="10"/>
  <c r="A129" i="10"/>
  <c r="A139" i="10"/>
  <c r="A150" i="10"/>
  <c r="A75" i="10"/>
  <c r="A89" i="10"/>
  <c r="A24" i="10"/>
  <c r="A30" i="10"/>
  <c r="A51" i="10"/>
  <c r="A55" i="10"/>
  <c r="A68" i="10"/>
  <c r="A71" i="10"/>
  <c r="A92" i="10"/>
  <c r="A100" i="10"/>
  <c r="A109" i="10"/>
  <c r="A133" i="10"/>
  <c r="A143" i="10"/>
  <c r="A43" i="10"/>
  <c r="A56" i="10"/>
  <c r="A77" i="10"/>
  <c r="A85" i="10"/>
  <c r="A93" i="10"/>
  <c r="A110" i="10"/>
  <c r="A118" i="10"/>
  <c r="A134" i="10"/>
  <c r="A146" i="10"/>
  <c r="A46" i="10"/>
  <c r="A61" i="10"/>
  <c r="A127" i="10"/>
  <c r="A39" i="10"/>
  <c r="A53" i="10"/>
  <c r="A62" i="10"/>
  <c r="A81" i="10"/>
  <c r="A122" i="10"/>
  <c r="A48" i="10"/>
  <c r="A57" i="10"/>
  <c r="A63" i="10"/>
  <c r="A74" i="10"/>
  <c r="A87" i="10"/>
  <c r="A80" i="10"/>
  <c r="A28" i="10"/>
  <c r="A58" i="10"/>
  <c r="A65" i="10"/>
  <c r="A116" i="10"/>
  <c r="A29" i="10"/>
  <c r="A42" i="10"/>
  <c r="A151" i="10"/>
  <c r="I26" i="10"/>
  <c r="I56" i="10"/>
  <c r="I84" i="10"/>
  <c r="I24" i="10"/>
  <c r="I22" i="10"/>
  <c r="E62" i="10"/>
  <c r="E150" i="10"/>
  <c r="G150" i="10" s="1"/>
  <c r="W150" i="10" s="1"/>
  <c r="M70" i="10"/>
  <c r="M150" i="10"/>
  <c r="L153" i="10" s="1"/>
  <c r="M84" i="10"/>
  <c r="K114" i="10"/>
  <c r="M42" i="10"/>
  <c r="M24" i="10"/>
  <c r="I106" i="10"/>
  <c r="X86" i="10"/>
  <c r="X38" i="10"/>
  <c r="N42" i="10"/>
  <c r="D114" i="10"/>
  <c r="AF82" i="10"/>
  <c r="AG82" i="10" s="1"/>
  <c r="J82" i="10" s="1"/>
  <c r="AF146" i="10"/>
  <c r="AG146" i="10" s="1"/>
  <c r="AF96" i="10"/>
  <c r="AG96" i="10" s="1"/>
  <c r="AF36" i="10"/>
  <c r="AG36" i="10" s="1"/>
  <c r="Y42" i="10" s="1"/>
  <c r="AF68" i="10"/>
  <c r="AG68" i="10" s="1"/>
  <c r="J68" i="10" s="1"/>
  <c r="AF20" i="10"/>
  <c r="AG20" i="10" s="1"/>
  <c r="Y26" i="10" s="1"/>
  <c r="AF127" i="10"/>
  <c r="AF104" i="10"/>
  <c r="AG104" i="10" s="1"/>
  <c r="AF52" i="10"/>
  <c r="AG52" i="10" s="1"/>
  <c r="X24" i="10"/>
  <c r="N24" i="10"/>
  <c r="I58" i="10"/>
  <c r="I38" i="10"/>
  <c r="I72" i="10"/>
  <c r="AK68" i="10"/>
  <c r="A144" i="10"/>
  <c r="A112" i="10"/>
  <c r="I42" i="10"/>
  <c r="I86" i="10"/>
  <c r="A153" i="10"/>
  <c r="I151" i="10"/>
  <c r="AH146" i="10" s="1"/>
  <c r="AJ146" i="10" s="1"/>
  <c r="AK146" i="10" s="1"/>
  <c r="I150" i="10"/>
  <c r="F151" i="10"/>
  <c r="A140" i="10"/>
  <c r="A132" i="10"/>
  <c r="AH127" i="10"/>
  <c r="A108" i="10"/>
  <c r="A104" i="10"/>
  <c r="A97" i="10"/>
  <c r="A90" i="10"/>
  <c r="A84" i="10"/>
  <c r="I70" i="10"/>
  <c r="A60" i="10"/>
  <c r="A44" i="10"/>
  <c r="A38" i="10"/>
  <c r="A34" i="10"/>
  <c r="AJ52" i="10"/>
  <c r="AK52" i="10" s="1"/>
  <c r="AH104" i="10"/>
  <c r="AJ104" i="10" s="1"/>
  <c r="AK104" i="10" s="1"/>
  <c r="I40" i="10"/>
  <c r="I98" i="10"/>
  <c r="M58" i="10"/>
  <c r="A52" i="10"/>
  <c r="A66" i="10"/>
  <c r="A22" i="10"/>
  <c r="A40" i="10"/>
  <c r="A64" i="10"/>
  <c r="A83" i="10"/>
  <c r="A88" i="10"/>
  <c r="A96" i="10"/>
  <c r="A99" i="10"/>
  <c r="A106" i="10"/>
  <c r="A111" i="10"/>
  <c r="A115" i="10"/>
  <c r="A121" i="10"/>
  <c r="A125" i="10"/>
  <c r="A130" i="10"/>
  <c r="A136" i="10"/>
  <c r="A145" i="10"/>
  <c r="A148" i="10"/>
  <c r="A149" i="10"/>
  <c r="A152" i="10"/>
  <c r="A31" i="10"/>
  <c r="A47" i="10"/>
  <c r="A36" i="10"/>
  <c r="U44" i="10" s="1"/>
  <c r="T44" i="10" s="1"/>
  <c r="A95" i="10"/>
  <c r="A23" i="10"/>
  <c r="A41" i="10"/>
  <c r="U99" i="10" l="1"/>
  <c r="T99" i="10" s="1"/>
  <c r="F150" i="10"/>
  <c r="E149" i="10"/>
  <c r="G149" i="10" s="1"/>
  <c r="W149" i="10" s="1"/>
  <c r="I115" i="10"/>
  <c r="T115" i="10" s="1"/>
  <c r="U115" i="10"/>
  <c r="AA68" i="10"/>
  <c r="K70" i="10"/>
  <c r="G106" i="10"/>
  <c r="E106" i="10" s="1"/>
  <c r="K106" i="10"/>
  <c r="Z42" i="10"/>
  <c r="J42" i="10" s="1"/>
  <c r="Y40" i="10"/>
  <c r="K42" i="10" s="1"/>
  <c r="G98" i="10"/>
  <c r="E98" i="10" s="1"/>
  <c r="K98" i="10"/>
  <c r="AJ127" i="10"/>
  <c r="H135" i="10"/>
  <c r="AG127" i="10"/>
  <c r="AA84" i="10"/>
  <c r="K84" i="10"/>
  <c r="Y24" i="10"/>
  <c r="K26" i="10" s="1"/>
  <c r="Z26" i="10"/>
  <c r="J26" i="10" s="1"/>
  <c r="L152" i="10"/>
  <c r="T152" i="10" s="1"/>
  <c r="M152" i="10"/>
  <c r="J146" i="10"/>
  <c r="AA64" i="10"/>
  <c r="AM113" i="10"/>
  <c r="H114" i="10" s="1"/>
  <c r="AN113" i="10" l="1"/>
  <c r="N114" i="10" s="1"/>
  <c r="U74" i="10"/>
  <c r="T74" i="10" s="1"/>
  <c r="E148" i="10"/>
  <c r="F149" i="10"/>
  <c r="AK128" i="10"/>
  <c r="AK127" i="10"/>
  <c r="Y52" i="10"/>
  <c r="J54" i="10"/>
  <c r="Z147" i="10"/>
  <c r="K147" i="10"/>
  <c r="L147" i="10"/>
  <c r="L148" i="10" s="1"/>
  <c r="L149" i="10" s="1"/>
  <c r="Y84" i="10"/>
  <c r="U88" i="10"/>
  <c r="T88" i="10" s="1"/>
  <c r="Y68" i="10"/>
  <c r="D129" i="10"/>
  <c r="Y38" i="10"/>
  <c r="K40" i="10" s="1"/>
  <c r="Z40" i="10"/>
  <c r="J40" i="10" s="1"/>
  <c r="AA42" i="10" s="1"/>
  <c r="Z24" i="10"/>
  <c r="Y22" i="10"/>
  <c r="K24" i="10" s="1"/>
  <c r="AL113" i="10" l="1"/>
  <c r="F148" i="10"/>
  <c r="F147" i="10"/>
  <c r="G147" i="10" s="1"/>
  <c r="W147" i="10" s="1"/>
  <c r="G148" i="10"/>
  <c r="W148" i="10" s="1"/>
  <c r="L42" i="10"/>
  <c r="Z52" i="10"/>
  <c r="L54" i="10" s="1"/>
  <c r="K54" i="10"/>
  <c r="X147" i="10"/>
  <c r="K148" i="10"/>
  <c r="K149" i="10" s="1"/>
  <c r="J70" i="10"/>
  <c r="L70" i="10" s="1"/>
  <c r="K38" i="10"/>
  <c r="J36" i="10" s="1"/>
  <c r="AA38" i="10" s="1"/>
  <c r="Z38" i="10"/>
  <c r="L38" i="10" s="1"/>
  <c r="J84" i="10"/>
  <c r="L84" i="10" s="1"/>
  <c r="L26" i="10"/>
  <c r="K22" i="10"/>
  <c r="J20" i="10" s="1"/>
  <c r="AA22" i="10" s="1"/>
  <c r="Z22" i="10"/>
  <c r="L22" i="10" s="1"/>
  <c r="J24" i="10"/>
  <c r="AA26" i="10" s="1"/>
  <c r="AM127" i="10"/>
  <c r="G129" i="10" s="1"/>
  <c r="AN127" i="10" l="1"/>
  <c r="L40" i="10"/>
  <c r="AA52" i="10"/>
  <c r="K56" i="10" s="1"/>
  <c r="Y54" i="10" s="1"/>
  <c r="J38" i="10"/>
  <c r="AA40" i="10" s="1"/>
  <c r="L24" i="10"/>
  <c r="Z68" i="10"/>
  <c r="K72" i="10" s="1"/>
  <c r="Y70" i="10" s="1"/>
  <c r="AA70" i="10"/>
  <c r="Z84" i="10"/>
  <c r="K86" i="10" s="1"/>
  <c r="Y86" i="10" s="1"/>
  <c r="AA86" i="10"/>
  <c r="AN128" i="10"/>
  <c r="N129" i="10" s="1"/>
  <c r="Y147" i="10"/>
  <c r="X148" i="10"/>
  <c r="J147" i="10"/>
  <c r="Z148" i="10" s="1"/>
  <c r="J22" i="10"/>
  <c r="AA24" i="10" s="1"/>
  <c r="L129" i="10" l="1"/>
  <c r="U130" i="10"/>
  <c r="T130" i="10"/>
  <c r="AL127" i="10"/>
  <c r="J56" i="10"/>
  <c r="J86" i="10"/>
  <c r="Z86" i="10"/>
  <c r="Z54" i="10"/>
  <c r="L56" i="10" s="1"/>
  <c r="K58" i="10"/>
  <c r="Y148" i="10"/>
  <c r="J148" i="10" s="1"/>
  <c r="Z149" i="10" s="1"/>
  <c r="X149" i="10"/>
  <c r="Z70" i="10"/>
  <c r="J72" i="10"/>
  <c r="Y56" i="10" l="1"/>
  <c r="U60" i="10"/>
  <c r="T60" i="10" s="1"/>
  <c r="T15" i="10" s="1"/>
  <c r="I13" i="10" s="1"/>
  <c r="L72" i="10"/>
  <c r="AA54" i="10"/>
  <c r="J58" i="10" s="1"/>
  <c r="L86" i="10"/>
  <c r="Y149" i="10"/>
  <c r="J149" i="10" s="1"/>
  <c r="Z56" i="10" l="1"/>
  <c r="AA56" i="10" s="1"/>
  <c r="Z150" i="10"/>
  <c r="J150" i="10"/>
  <c r="L58" i="10" l="1"/>
  <c r="X150" i="10"/>
  <c r="X151" i="10" s="1"/>
  <c r="Z151" i="10"/>
  <c r="K151" i="10" l="1"/>
  <c r="Y151" i="10"/>
  <c r="K150" i="10"/>
  <c r="Y150" i="10"/>
  <c r="L150" i="10" s="1"/>
  <c r="L151" i="10" l="1"/>
  <c r="J151" i="10"/>
</calcChain>
</file>

<file path=xl/sharedStrings.xml><?xml version="1.0" encoding="utf-8"?>
<sst xmlns="http://schemas.openxmlformats.org/spreadsheetml/2006/main" count="243" uniqueCount="111">
  <si>
    <t>DETMOLDER ZWEISTUFENFÜHRUNG   VOLLSAUERREIFEZEIT 2 1/2 BIS 3 1/2 STUNDEN</t>
  </si>
  <si>
    <t>DETMOLDER ZWEISTUFENFÜHRUNG   VOLLSAUERREIFEZEIT 3 BIS 4 STUNDEN</t>
  </si>
  <si>
    <t xml:space="preserve">DIE HEFESTUFEN WERDEN AUFGESCHLAGEN (BLÄSCHENBILDUNG), </t>
  </si>
  <si>
    <t>GRUND- UND VOLLSAUER WERDEN GEKNETET.</t>
  </si>
  <si>
    <t>MEHL</t>
  </si>
  <si>
    <t>DIE REIFEZEIT BETRÄGT 16 - 24 STUNDEN</t>
  </si>
  <si>
    <t>Salz</t>
  </si>
  <si>
    <t>TA</t>
  </si>
  <si>
    <t>in kg</t>
  </si>
  <si>
    <t>ÜBRIG FÜR NEUES ANSTELLGUT</t>
  </si>
  <si>
    <t>DSF-V</t>
  </si>
  <si>
    <t>DSF-G</t>
  </si>
  <si>
    <t>DDF</t>
  </si>
  <si>
    <t>DEF</t>
  </si>
  <si>
    <t>Geschamck DEF</t>
  </si>
  <si>
    <t>WQS</t>
  </si>
  <si>
    <t>23 - 27</t>
  </si>
  <si>
    <t>28 - 31</t>
  </si>
  <si>
    <t>Geschmack WQS</t>
  </si>
  <si>
    <t>BKS</t>
  </si>
  <si>
    <t>SSV</t>
  </si>
  <si>
    <t>3:00 - 4:00</t>
  </si>
  <si>
    <t>5:00 - 6:00</t>
  </si>
  <si>
    <t>5:30 - 6:30</t>
  </si>
  <si>
    <t>8:00 - 10:00</t>
  </si>
  <si>
    <t>DZF 1</t>
  </si>
  <si>
    <t>DZF 2</t>
  </si>
  <si>
    <t>SCH</t>
  </si>
  <si>
    <t>5:00 - 8:00</t>
  </si>
  <si>
    <t>7:30 - 10:00</t>
  </si>
  <si>
    <t>Salz im Rückbrot</t>
  </si>
  <si>
    <t>DREISTUFENFÜHRUNG GRUNDSAUER ÜBER NACHT</t>
  </si>
  <si>
    <t>DREISTUFENFÜHRUNG VOLLSAUER ÜBER NACHT</t>
  </si>
  <si>
    <t>DETMOLDER DREISTUFENFÜHRUNG OHNE ABENDARBEIT</t>
  </si>
  <si>
    <t>DETMOLDER ZWEISTUFENFÜHRUNG (VS-REIFE 2,5-3,5 STUNDEN)</t>
  </si>
  <si>
    <t>DETMOLDER ZWEISTUFENFÜHRUNG (VS-REIFE 3-4 STUNDEN)</t>
  </si>
  <si>
    <t>DETMOLDER EINSTUFENFÜHRUNG</t>
  </si>
  <si>
    <t>WEINHEIMER QUALITÄTSSAUER</t>
  </si>
  <si>
    <t>BERLINER KURZSAUER</t>
  </si>
  <si>
    <t>SALZSAUERVERFAHREN</t>
  </si>
  <si>
    <t>SCHAUMSAUER-FÜHRUNG</t>
  </si>
  <si>
    <t>DER SALZGEHALT DES ANSTELLSAUERS BETRÄGT</t>
  </si>
  <si>
    <t>SALZGEHALT DES SALZSAUERS</t>
  </si>
  <si>
    <t>WASSER</t>
  </si>
  <si>
    <t>SALZ</t>
  </si>
  <si>
    <t>RÜCKBROT</t>
  </si>
  <si>
    <t>TEIG</t>
  </si>
  <si>
    <t>DREISTUFENSAUER - GRUNDSAUER ÜBER NACHT</t>
  </si>
  <si>
    <t>ZEIT BIS</t>
  </si>
  <si>
    <t>ABSTEHZEIT</t>
  </si>
  <si>
    <t>VERMEHRUNGSHÖHE</t>
  </si>
  <si>
    <t>GESAMTMEHL</t>
  </si>
  <si>
    <t>TEIGAUSBEUTE</t>
  </si>
  <si>
    <t>GESAMTWASSER</t>
  </si>
  <si>
    <t>GESAMTGEWICHT</t>
  </si>
  <si>
    <t>SAUER</t>
  </si>
  <si>
    <t>MEHLZUGABE</t>
  </si>
  <si>
    <t>WASSERZUGABE</t>
  </si>
  <si>
    <t>TEMPERATUR IN 'C</t>
  </si>
  <si>
    <t>EMPFOHLEN
REIFEZEIT</t>
  </si>
  <si>
    <t>ANSTELLSAUER</t>
  </si>
  <si>
    <t>ANFRISCHSAUER</t>
  </si>
  <si>
    <t>GRUNDSAUER</t>
  </si>
  <si>
    <t>VOLLSAUER</t>
  </si>
  <si>
    <t>DREISTUFENSAUER - VOLLSAUER ÜBER NACHT</t>
  </si>
  <si>
    <t>ANSTELLGUT</t>
  </si>
  <si>
    <t>ROGGENMEHL</t>
  </si>
  <si>
    <t>MITTLERE TEMPERATUR</t>
  </si>
  <si>
    <t>WEINHEIMER QUALITÄTSSAUERTEIG</t>
  </si>
  <si>
    <t>BERLINER KURZSAUERFÜHRUNG</t>
  </si>
  <si>
    <t>SCHAUMSAUERVERFAHREN</t>
  </si>
  <si>
    <t>Faktor</t>
  </si>
  <si>
    <t>Neu Anst</t>
  </si>
  <si>
    <t>EMPFOHLENE
REIFEZEIT</t>
  </si>
  <si>
    <t>Mehl im Sauer/NEUANST schon weg</t>
  </si>
  <si>
    <t>HERZHAFT-SÄUERLICH</t>
  </si>
  <si>
    <t>MILD-SÄUERLICH</t>
  </si>
  <si>
    <t>KRÄFTIG-SÄUERLICH</t>
  </si>
  <si>
    <t>DIE REIFEZEIT BETRÄGT 15 - 24 STUNDEN</t>
  </si>
  <si>
    <t>DIE SOLLTEMPERATUR DES SAUERS LIEGT BEI 35' C</t>
  </si>
  <si>
    <t>DIE TA DES ANSTELLSAUERS LIEGT BEI</t>
  </si>
  <si>
    <t>SALZSAUER</t>
  </si>
  <si>
    <t>DIE REIFEZEIT BETRÄGT 18 - 24 STUNDEN, DIE DARAUFFOLGENDE STEHZEIT BIS ZU 72 STUNDEN.</t>
  </si>
  <si>
    <t>1. HEFESTUFE</t>
  </si>
  <si>
    <t>2. HEFESTUFE</t>
  </si>
  <si>
    <t>3. HEFESTUFE</t>
  </si>
  <si>
    <t>22  -24</t>
  </si>
  <si>
    <t>23  -24</t>
  </si>
  <si>
    <t>24  -24</t>
  </si>
  <si>
    <t>23-24</t>
  </si>
  <si>
    <t>GESCHMACK</t>
  </si>
  <si>
    <t>REST</t>
  </si>
  <si>
    <t>DIE SCHÜTTTEMPERATUR DARF BIS ZU 50'C BETRAGEN</t>
  </si>
  <si>
    <t>GESAMTMEHL
INCL. RÜCKBROT</t>
  </si>
  <si>
    <t>NA</t>
  </si>
  <si>
    <t>TEIGBEREITUNG</t>
  </si>
  <si>
    <t>ZEIT VON</t>
  </si>
  <si>
    <t>REIFEZEIT
IN STUNDEN</t>
  </si>
  <si>
    <t>15:00 - 24:00</t>
  </si>
  <si>
    <t>2:30 - 3:30</t>
  </si>
  <si>
    <t>INCL.VERLUSTE</t>
  </si>
  <si>
    <t>ANSTELL</t>
  </si>
  <si>
    <t># # # # # # #</t>
  </si>
  <si>
    <t>MENGE DES VERSÄUERTEN MEHLS</t>
  </si>
  <si>
    <t>Sauerteig-Rechner</t>
  </si>
  <si>
    <t>RESTBROT-ANTEIL (wobei die Restbrotzugabe nicht empfohlen wird)</t>
  </si>
  <si>
    <t>Hier die gewünschte Sauerteigmenge (als Mehlmenge im Sauerteig) eintragen</t>
  </si>
  <si>
    <t>© 2016 www.brotkruemel.com</t>
  </si>
  <si>
    <t>DER SAUERTEIG WIRD MIT 31 - 35'C TEIGTEMPERATUR GESCHÜTTET UND SINKT WÄHREND DER REIFUNG AUF BIS ZU 20'C.</t>
  </si>
  <si>
    <t>Hier Führung wählen  und in Zeile 16 (grünes Feld) nach "1" filtern (mit dem Pfeil nach unten)</t>
  </si>
  <si>
    <r>
      <t xml:space="preserve">
Diese Tabelle dient dazu die benötigten Einzelmengen und Abstehzeiten bei der Herstellung von von verschiedenen Sauerteigenführungen zu berechnen.  
Um eine Berechnung durchzuführen, gehe einfach die folgenden fünf Schritte.
     1.) Wähle zuerst die gewünschte Sauerteigführung aus. Dies geht durch "Aufklappen" des Feldes in Zeile 7.
     2.) Gib in das Feld "Menge des "versäuerten Mehls" wieviel Mehl im Sauerteig Du benötigst (Zeile 9).
     3.) Brauchst Du wieder neues Anstellgut oder möchtest Du Rückbrot in den Sauerteig geben, trage das in den Feldern darunter ein.
     4.) Nun klickst Du auf die Schaltfläche mit dem Pfeil im grünen Feld (Zeile 16) und wählst aus, dass es Dir nur die Zeilen mit der "1" anzeigen soll (Filter).
     5.) Es wird Dir nun die gewählte Sauerteigführung angezeigt. Dort füllst die gelben Felder aus. Beginne mit der Uhrzeit, zu der Du den fertigen Sauerteig benötigst und gehe dann mit dem Eintragen rückwärts entsprechend der vorgeschlagenen Zeitspannen. Bedenke dabei, dass man Zeiten mit einem Doppelpunkt schreibt (also z.B. 8:00 Uhr). Orientiere Dich nun an den roten Angaben und korrigiere Deine Einträge bis die Zusammenstellung passt.
Eine variable Anpassung der Teigausbeuten wurde bewusst nicht eingeplant, da diese die Reifeprozesse verändern. Es handelt sich also um die Standardangaben.
</t>
    </r>
    <r>
      <rPr>
        <b/>
        <sz val="8.5"/>
        <color rgb="FFFF0000"/>
        <rFont val="Lato"/>
        <family val="2"/>
      </rPr>
      <t>Die Mengen werden inkl. Gär- und Verarbeitungsverlusten gerechnet, so dass die rechnerische Menge etwas höher als die benötigte ist.</t>
    </r>
  </si>
</sst>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164" formatCode="0.000"/>
    <numFmt numFmtId="165" formatCode="0.0%"/>
    <numFmt numFmtId="166" formatCode="0.0000"/>
    <numFmt numFmtId="167" formatCode="0.00000"/>
    <numFmt numFmtId="168" formatCode="0.0"/>
    <numFmt numFmtId="169" formatCode="00\ \'\C"/>
    <numFmt numFmtId="170" formatCode="_-* #,##0.00\ [$€-1]_-;\-* #,##0.00\ [$€-1]_-;_-* &quot;-&quot;??\ [$€-1]_-"/>
    <numFmt numFmtId="171" formatCode="_-* #,##0.000_-;_-* #,##0.000\-;_-* &quot;-&quot;???_-;_-@_-"/>
    <numFmt numFmtId="172" formatCode="_-* #,##0.000_-;_-* #,##0.000\-;_-* &quot;-&quot;??_-;_-@_-"/>
    <numFmt numFmtId="173" formatCode="_-* #,##0.000\ _D_M_-;\-* #,##0.000\ _D_M_-;_-* &quot;-&quot;???\ _D_M_-;_-@_-"/>
    <numFmt numFmtId="174" formatCode="#,##0.000_ ;\-#,##0.000\ "/>
    <numFmt numFmtId="175" formatCode="h:mm;@"/>
    <numFmt numFmtId="176" formatCode="0.000&quot; kg&quot;"/>
  </numFmts>
  <fonts count="43" x14ac:knownFonts="1">
    <font>
      <sz val="10"/>
      <name val="Arial"/>
    </font>
    <font>
      <sz val="10"/>
      <name val="Arial"/>
      <family val="2"/>
    </font>
    <font>
      <sz val="8"/>
      <name val="Arial"/>
      <family val="2"/>
    </font>
    <font>
      <b/>
      <sz val="8"/>
      <color indexed="43"/>
      <name val="Lato"/>
      <family val="2"/>
    </font>
    <font>
      <sz val="8"/>
      <name val="Lato"/>
      <family val="2"/>
    </font>
    <font>
      <sz val="9"/>
      <name val="Lato"/>
      <family val="2"/>
    </font>
    <font>
      <sz val="10"/>
      <name val="Lato"/>
      <family val="2"/>
    </font>
    <font>
      <sz val="16"/>
      <color indexed="10"/>
      <name val="Lato"/>
      <family val="2"/>
    </font>
    <font>
      <b/>
      <sz val="8"/>
      <color indexed="52"/>
      <name val="Lato"/>
      <family val="2"/>
    </font>
    <font>
      <b/>
      <sz val="10"/>
      <name val="Lato"/>
      <family val="2"/>
    </font>
    <font>
      <b/>
      <sz val="8"/>
      <name val="Lato"/>
      <family val="2"/>
    </font>
    <font>
      <b/>
      <sz val="14"/>
      <color indexed="48"/>
      <name val="Lato"/>
      <family val="2"/>
    </font>
    <font>
      <sz val="10"/>
      <color indexed="42"/>
      <name val="Lato"/>
      <family val="2"/>
    </font>
    <font>
      <b/>
      <sz val="12"/>
      <name val="Lato"/>
      <family val="2"/>
    </font>
    <font>
      <b/>
      <sz val="14"/>
      <color indexed="42"/>
      <name val="Lato"/>
      <family val="2"/>
    </font>
    <font>
      <b/>
      <sz val="12"/>
      <color indexed="52"/>
      <name val="Lato"/>
      <family val="2"/>
    </font>
    <font>
      <b/>
      <sz val="14"/>
      <color indexed="8"/>
      <name val="Lato"/>
      <family val="2"/>
    </font>
    <font>
      <sz val="12"/>
      <name val="Lato"/>
      <family val="2"/>
    </font>
    <font>
      <sz val="11"/>
      <name val="Lato"/>
      <family val="2"/>
    </font>
    <font>
      <b/>
      <sz val="11"/>
      <name val="Lato"/>
      <family val="2"/>
    </font>
    <font>
      <b/>
      <sz val="10"/>
      <color indexed="9"/>
      <name val="Lato"/>
      <family val="2"/>
    </font>
    <font>
      <b/>
      <sz val="14"/>
      <color theme="1" tint="4.9989318521683403E-2"/>
      <name val="Lato"/>
      <family val="2"/>
    </font>
    <font>
      <b/>
      <sz val="14"/>
      <color indexed="10"/>
      <name val="Lato"/>
      <family val="2"/>
    </font>
    <font>
      <b/>
      <sz val="12"/>
      <color indexed="43"/>
      <name val="Lato"/>
      <family val="2"/>
    </font>
    <font>
      <b/>
      <sz val="9.5"/>
      <name val="Lato"/>
      <family val="2"/>
    </font>
    <font>
      <b/>
      <sz val="9"/>
      <name val="Lato"/>
      <family val="2"/>
    </font>
    <font>
      <b/>
      <sz val="10"/>
      <color indexed="52"/>
      <name val="Lato"/>
      <family val="2"/>
    </font>
    <font>
      <b/>
      <sz val="10"/>
      <color indexed="10"/>
      <name val="Lato"/>
      <family val="2"/>
    </font>
    <font>
      <b/>
      <sz val="8"/>
      <color indexed="9"/>
      <name val="Lato"/>
      <family val="2"/>
    </font>
    <font>
      <b/>
      <sz val="8"/>
      <color indexed="10"/>
      <name val="Lato"/>
      <family val="2"/>
    </font>
    <font>
      <b/>
      <sz val="10"/>
      <color indexed="8"/>
      <name val="Lato"/>
      <family val="2"/>
    </font>
    <font>
      <b/>
      <sz val="10"/>
      <color indexed="12"/>
      <name val="Lato"/>
      <family val="2"/>
    </font>
    <font>
      <b/>
      <sz val="10"/>
      <color theme="1" tint="4.9989318521683403E-2"/>
      <name val="Lato"/>
      <family val="2"/>
    </font>
    <font>
      <sz val="10"/>
      <color theme="1" tint="4.9989318521683403E-2"/>
      <name val="Lato"/>
      <family val="2"/>
    </font>
    <font>
      <b/>
      <sz val="10"/>
      <color indexed="43"/>
      <name val="Lato"/>
      <family val="2"/>
    </font>
    <font>
      <b/>
      <sz val="10"/>
      <color indexed="18"/>
      <name val="Lato"/>
      <family val="2"/>
    </font>
    <font>
      <sz val="36"/>
      <color rgb="FFEF930B"/>
      <name val="Lato"/>
      <family val="2"/>
    </font>
    <font>
      <b/>
      <sz val="11"/>
      <color indexed="18"/>
      <name val="Lato"/>
      <family val="2"/>
    </font>
    <font>
      <b/>
      <sz val="14"/>
      <color indexed="18"/>
      <name val="Lato"/>
      <family val="2"/>
    </font>
    <font>
      <b/>
      <sz val="12"/>
      <color rgb="FFEF930B"/>
      <name val="Lato"/>
      <family val="2"/>
    </font>
    <font>
      <b/>
      <sz val="8.5"/>
      <name val="Lato"/>
      <family val="2"/>
    </font>
    <font>
      <b/>
      <sz val="8.5"/>
      <color rgb="FFFF0000"/>
      <name val="Lato"/>
      <family val="2"/>
    </font>
    <font>
      <sz val="8.5"/>
      <name val="Arial"/>
      <family val="2"/>
    </font>
  </fonts>
  <fills count="20">
    <fill>
      <patternFill patternType="none"/>
    </fill>
    <fill>
      <patternFill patternType="gray125"/>
    </fill>
    <fill>
      <patternFill patternType="solid">
        <fgColor indexed="42"/>
        <bgColor indexed="64"/>
      </patternFill>
    </fill>
    <fill>
      <patternFill patternType="solid">
        <fgColor indexed="48"/>
        <bgColor indexed="64"/>
      </patternFill>
    </fill>
    <fill>
      <patternFill patternType="solid">
        <fgColor indexed="14"/>
        <bgColor indexed="64"/>
      </patternFill>
    </fill>
    <fill>
      <patternFill patternType="solid">
        <fgColor indexed="45"/>
        <bgColor indexed="64"/>
      </patternFill>
    </fill>
    <fill>
      <patternFill patternType="solid">
        <fgColor indexed="44"/>
        <bgColor indexed="64"/>
      </patternFill>
    </fill>
    <fill>
      <patternFill patternType="solid">
        <fgColor indexed="50"/>
        <bgColor indexed="64"/>
      </patternFill>
    </fill>
    <fill>
      <patternFill patternType="solid">
        <fgColor indexed="11"/>
        <bgColor indexed="64"/>
      </patternFill>
    </fill>
    <fill>
      <patternFill patternType="solid">
        <fgColor indexed="43"/>
        <bgColor indexed="64"/>
      </patternFill>
    </fill>
    <fill>
      <patternFill patternType="solid">
        <fgColor indexed="47"/>
        <bgColor indexed="64"/>
      </patternFill>
    </fill>
    <fill>
      <patternFill patternType="solid">
        <fgColor indexed="51"/>
        <bgColor indexed="64"/>
      </patternFill>
    </fill>
    <fill>
      <patternFill patternType="solid">
        <fgColor indexed="12"/>
        <bgColor indexed="64"/>
      </patternFill>
    </fill>
    <fill>
      <patternFill patternType="solid">
        <fgColor indexed="13"/>
        <bgColor indexed="64"/>
      </patternFill>
    </fill>
    <fill>
      <patternFill patternType="solid">
        <fgColor indexed="57"/>
        <bgColor indexed="64"/>
      </patternFill>
    </fill>
    <fill>
      <patternFill patternType="solid">
        <fgColor indexed="49"/>
        <bgColor indexed="64"/>
      </patternFill>
    </fill>
    <fill>
      <patternFill patternType="solid">
        <fgColor indexed="40"/>
        <bgColor indexed="64"/>
      </patternFill>
    </fill>
    <fill>
      <patternFill patternType="solid">
        <fgColor rgb="FFFFC000"/>
        <bgColor indexed="64"/>
      </patternFill>
    </fill>
    <fill>
      <patternFill patternType="solid">
        <fgColor theme="9"/>
        <bgColor indexed="64"/>
      </patternFill>
    </fill>
    <fill>
      <patternFill patternType="solid">
        <fgColor theme="0"/>
        <bgColor indexed="64"/>
      </patternFill>
    </fill>
  </fills>
  <borders count="26">
    <border>
      <left/>
      <right/>
      <top/>
      <bottom/>
      <diagonal/>
    </border>
    <border>
      <left style="medium">
        <color indexed="64"/>
      </left>
      <right/>
      <top/>
      <bottom/>
      <diagonal/>
    </border>
    <border>
      <left style="medium">
        <color indexed="64"/>
      </left>
      <right/>
      <top/>
      <bottom style="medium">
        <color indexed="64"/>
      </bottom>
      <diagonal/>
    </border>
    <border>
      <left/>
      <right/>
      <top style="medium">
        <color indexed="64"/>
      </top>
      <bottom style="medium">
        <color indexed="64"/>
      </bottom>
      <diagonal/>
    </border>
    <border>
      <left style="double">
        <color indexed="14"/>
      </left>
      <right style="double">
        <color indexed="14"/>
      </right>
      <top style="double">
        <color indexed="14"/>
      </top>
      <bottom style="double">
        <color indexed="14"/>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right/>
      <top style="medium">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FFC000"/>
      </left>
      <right/>
      <top style="thin">
        <color rgb="FFFFC000"/>
      </top>
      <bottom style="thin">
        <color rgb="FFFFC000"/>
      </bottom>
      <diagonal/>
    </border>
    <border>
      <left/>
      <right/>
      <top style="thin">
        <color rgb="FFFFC000"/>
      </top>
      <bottom style="thin">
        <color rgb="FFFFC000"/>
      </bottom>
      <diagonal/>
    </border>
    <border>
      <left/>
      <right style="thin">
        <color rgb="FFFFC000"/>
      </right>
      <top style="thin">
        <color rgb="FFFFC000"/>
      </top>
      <bottom style="thin">
        <color rgb="FFFFC000"/>
      </bottom>
      <diagonal/>
    </border>
  </borders>
  <cellStyleXfs count="3">
    <xf numFmtId="0" fontId="0" fillId="0" borderId="0"/>
    <xf numFmtId="170" fontId="1" fillId="0" borderId="0" applyFont="0" applyFill="0" applyBorder="0" applyAlignment="0" applyProtection="0"/>
    <xf numFmtId="9" fontId="1" fillId="0" borderId="0" applyFont="0" applyFill="0" applyBorder="0" applyAlignment="0" applyProtection="0"/>
  </cellStyleXfs>
  <cellXfs count="362">
    <xf numFmtId="0" fontId="0" fillId="0" borderId="0" xfId="0"/>
    <xf numFmtId="0" fontId="3" fillId="0" borderId="0" xfId="0" applyFont="1" applyFill="1" applyAlignment="1" applyProtection="1">
      <alignment vertical="center" textRotation="90"/>
    </xf>
    <xf numFmtId="0" fontId="4" fillId="17" borderId="0" xfId="0" applyFont="1" applyFill="1"/>
    <xf numFmtId="0" fontId="5" fillId="0" borderId="0" xfId="0" applyFont="1" applyFill="1" applyBorder="1" applyAlignment="1">
      <alignment vertical="center"/>
    </xf>
    <xf numFmtId="0" fontId="6" fillId="0" borderId="0" xfId="0" applyFont="1" applyFill="1" applyAlignment="1">
      <alignment vertical="center"/>
    </xf>
    <xf numFmtId="0" fontId="7" fillId="0" borderId="0" xfId="0" applyFont="1" applyFill="1" applyAlignment="1">
      <alignment vertical="center"/>
    </xf>
    <xf numFmtId="9" fontId="5" fillId="0" borderId="0" xfId="2" applyFont="1" applyFill="1" applyBorder="1" applyAlignment="1" applyProtection="1">
      <alignment horizontal="center" vertical="center"/>
      <protection locked="0"/>
    </xf>
    <xf numFmtId="0" fontId="6" fillId="0" borderId="0" xfId="0" applyFont="1" applyFill="1" applyBorder="1" applyAlignment="1">
      <alignment vertical="center"/>
    </xf>
    <xf numFmtId="0" fontId="6" fillId="0" borderId="0" xfId="0" applyFont="1" applyFill="1"/>
    <xf numFmtId="0" fontId="6" fillId="0" borderId="0" xfId="0" applyFont="1"/>
    <xf numFmtId="0" fontId="8" fillId="17" borderId="0" xfId="0" applyFont="1" applyFill="1" applyAlignment="1">
      <alignment horizontal="center" vertical="center" textRotation="180"/>
    </xf>
    <xf numFmtId="0" fontId="6" fillId="16" borderId="9" xfId="0" applyFont="1" applyFill="1" applyBorder="1" applyAlignment="1">
      <alignment vertical="center"/>
    </xf>
    <xf numFmtId="0" fontId="6" fillId="9" borderId="9" xfId="0" applyFont="1" applyFill="1" applyBorder="1" applyAlignment="1">
      <alignment vertical="center"/>
    </xf>
    <xf numFmtId="0" fontId="6" fillId="13" borderId="6" xfId="0" applyFont="1" applyFill="1" applyBorder="1" applyAlignment="1">
      <alignment vertical="center"/>
    </xf>
    <xf numFmtId="0" fontId="9" fillId="0" borderId="0" xfId="0" applyFont="1" applyFill="1"/>
    <xf numFmtId="0" fontId="9" fillId="10" borderId="10" xfId="0" applyFont="1" applyFill="1" applyBorder="1" applyAlignment="1">
      <alignment vertical="center"/>
    </xf>
    <xf numFmtId="0" fontId="6" fillId="13" borderId="10" xfId="0" applyFont="1" applyFill="1" applyBorder="1" applyAlignment="1">
      <alignment vertical="center"/>
    </xf>
    <xf numFmtId="0" fontId="6" fillId="0" borderId="0" xfId="0" applyFont="1" applyAlignment="1">
      <alignment vertical="center"/>
    </xf>
    <xf numFmtId="0" fontId="11" fillId="0" borderId="0" xfId="0" applyFont="1" applyFill="1" applyBorder="1" applyAlignment="1">
      <alignment vertical="center"/>
    </xf>
    <xf numFmtId="0" fontId="6" fillId="0" borderId="1" xfId="0" applyFont="1" applyFill="1" applyBorder="1"/>
    <xf numFmtId="0" fontId="6" fillId="13" borderId="8" xfId="0" applyFont="1" applyFill="1" applyBorder="1" applyAlignment="1">
      <alignment vertical="center"/>
    </xf>
    <xf numFmtId="0" fontId="9" fillId="0" borderId="0" xfId="0" applyFont="1" applyFill="1" applyBorder="1" applyAlignment="1">
      <alignment vertical="center"/>
    </xf>
    <xf numFmtId="0" fontId="6" fillId="9" borderId="2" xfId="0" applyFont="1" applyFill="1" applyBorder="1" applyAlignment="1">
      <alignment vertical="center"/>
    </xf>
    <xf numFmtId="0" fontId="12" fillId="12" borderId="10" xfId="0" applyFont="1" applyFill="1" applyBorder="1" applyAlignment="1">
      <alignment vertical="center"/>
    </xf>
    <xf numFmtId="0" fontId="12" fillId="12" borderId="0" xfId="0" applyFont="1" applyFill="1" applyBorder="1" applyAlignment="1">
      <alignment vertical="center"/>
    </xf>
    <xf numFmtId="9" fontId="13" fillId="10" borderId="3" xfId="2" applyFont="1" applyFill="1" applyBorder="1" applyAlignment="1">
      <alignment vertical="center"/>
    </xf>
    <xf numFmtId="166" fontId="6" fillId="9" borderId="11" xfId="0" applyNumberFormat="1" applyFont="1" applyFill="1" applyBorder="1" applyAlignment="1">
      <alignment vertical="center"/>
    </xf>
    <xf numFmtId="0" fontId="6" fillId="0" borderId="10" xfId="0" applyFont="1" applyBorder="1" applyAlignment="1">
      <alignment vertical="center"/>
    </xf>
    <xf numFmtId="2" fontId="6" fillId="2" borderId="11" xfId="0" applyNumberFormat="1" applyFont="1" applyFill="1" applyBorder="1" applyAlignment="1">
      <alignment vertical="center"/>
    </xf>
    <xf numFmtId="0" fontId="6" fillId="9" borderId="1" xfId="0" applyFont="1" applyFill="1" applyBorder="1" applyAlignment="1">
      <alignment vertical="center"/>
    </xf>
    <xf numFmtId="0" fontId="9" fillId="0" borderId="0" xfId="0" applyFont="1" applyFill="1" applyAlignment="1">
      <alignment vertical="center"/>
    </xf>
    <xf numFmtId="164" fontId="14" fillId="14" borderId="5" xfId="0" applyNumberFormat="1" applyFont="1" applyFill="1" applyBorder="1" applyAlignment="1">
      <alignment vertical="center"/>
    </xf>
    <xf numFmtId="164" fontId="6" fillId="0" borderId="0" xfId="0" applyNumberFormat="1" applyFont="1" applyFill="1" applyBorder="1" applyAlignment="1">
      <alignment vertical="center"/>
    </xf>
    <xf numFmtId="0" fontId="9" fillId="11" borderId="0" xfId="0" applyFont="1" applyFill="1" applyAlignment="1">
      <alignment horizontal="center" vertical="center"/>
    </xf>
    <xf numFmtId="165" fontId="6" fillId="0" borderId="0" xfId="2" applyNumberFormat="1" applyFont="1" applyFill="1" applyAlignment="1">
      <alignment vertical="center"/>
    </xf>
    <xf numFmtId="0" fontId="4" fillId="0" borderId="0" xfId="0" applyFont="1" applyFill="1"/>
    <xf numFmtId="0" fontId="15" fillId="0" borderId="0" xfId="0" applyFont="1" applyAlignment="1">
      <alignment horizontal="center" vertical="center"/>
    </xf>
    <xf numFmtId="0" fontId="4" fillId="0" borderId="0" xfId="0" applyFont="1" applyFill="1" applyBorder="1" applyAlignment="1">
      <alignment horizontal="center" vertical="center"/>
    </xf>
    <xf numFmtId="164" fontId="9" fillId="11" borderId="0" xfId="0" applyNumberFormat="1" applyFont="1" applyFill="1" applyAlignment="1">
      <alignment vertical="center"/>
    </xf>
    <xf numFmtId="0" fontId="4" fillId="17" borderId="12" xfId="0" applyFont="1" applyFill="1" applyBorder="1" applyProtection="1"/>
    <xf numFmtId="0" fontId="4" fillId="0" borderId="0" xfId="0" applyFont="1"/>
    <xf numFmtId="1" fontId="16" fillId="6" borderId="4" xfId="0" applyNumberFormat="1" applyFont="1" applyFill="1" applyBorder="1" applyAlignment="1">
      <alignment vertical="center"/>
    </xf>
    <xf numFmtId="0" fontId="9" fillId="0" borderId="0" xfId="0" applyFont="1"/>
    <xf numFmtId="0" fontId="6" fillId="0" borderId="0" xfId="0" applyFont="1" applyFill="1" applyProtection="1"/>
    <xf numFmtId="164" fontId="14" fillId="0" borderId="0" xfId="0" applyNumberFormat="1" applyFont="1" applyFill="1" applyBorder="1" applyAlignment="1">
      <alignment horizontal="center" vertical="center"/>
    </xf>
    <xf numFmtId="0" fontId="15" fillId="0" borderId="0" xfId="0" applyFont="1" applyFill="1" applyAlignment="1">
      <alignment horizontal="center" vertical="center"/>
    </xf>
    <xf numFmtId="0" fontId="6" fillId="2" borderId="0" xfId="0" applyFont="1" applyFill="1"/>
    <xf numFmtId="0" fontId="6" fillId="2" borderId="0" xfId="0" applyFont="1" applyFill="1" applyBorder="1"/>
    <xf numFmtId="0" fontId="6" fillId="0" borderId="0" xfId="0" applyFont="1" applyProtection="1"/>
    <xf numFmtId="0" fontId="6" fillId="0" borderId="0" xfId="0" applyFont="1" applyAlignment="1">
      <alignment horizontal="right" vertical="center"/>
    </xf>
    <xf numFmtId="0" fontId="18" fillId="0" borderId="0" xfId="0" applyFont="1" applyFill="1" applyAlignment="1">
      <alignment vertical="center"/>
    </xf>
    <xf numFmtId="0" fontId="6" fillId="0" borderId="0" xfId="0" applyFont="1" applyBorder="1" applyAlignment="1">
      <alignment vertical="center"/>
    </xf>
    <xf numFmtId="0" fontId="6" fillId="0" borderId="2" xfId="0" applyFont="1" applyFill="1" applyBorder="1"/>
    <xf numFmtId="0" fontId="6" fillId="13" borderId="7" xfId="0" applyFont="1" applyFill="1" applyBorder="1" applyAlignment="1">
      <alignment vertical="center"/>
    </xf>
    <xf numFmtId="164" fontId="19" fillId="0" borderId="0" xfId="0" applyNumberFormat="1" applyFont="1" applyFill="1" applyBorder="1" applyAlignment="1">
      <alignment vertical="center"/>
    </xf>
    <xf numFmtId="164" fontId="6" fillId="0" borderId="0" xfId="0" applyNumberFormat="1" applyFont="1" applyFill="1" applyAlignment="1">
      <alignment vertical="center"/>
    </xf>
    <xf numFmtId="1" fontId="6" fillId="0" borderId="0" xfId="0" applyNumberFormat="1" applyFont="1" applyFill="1" applyAlignment="1">
      <alignment vertical="center"/>
    </xf>
    <xf numFmtId="9" fontId="15" fillId="6" borderId="0" xfId="2" applyFont="1" applyFill="1" applyAlignment="1">
      <alignment horizontal="center" vertical="center"/>
    </xf>
    <xf numFmtId="0" fontId="6" fillId="7" borderId="0" xfId="0" applyFont="1" applyFill="1"/>
    <xf numFmtId="0" fontId="6" fillId="14" borderId="0" xfId="0" applyFont="1" applyFill="1"/>
    <xf numFmtId="0" fontId="6" fillId="15" borderId="0" xfId="0" applyFont="1" applyFill="1"/>
    <xf numFmtId="0" fontId="10" fillId="0" borderId="0" xfId="0" applyFont="1" applyProtection="1"/>
    <xf numFmtId="0" fontId="20" fillId="0" borderId="0" xfId="0" applyFont="1" applyFill="1" applyAlignment="1" applyProtection="1">
      <alignment vertical="center"/>
    </xf>
    <xf numFmtId="0" fontId="6" fillId="17" borderId="0" xfId="0" applyFont="1" applyFill="1"/>
    <xf numFmtId="0" fontId="6" fillId="17" borderId="0" xfId="0" applyFont="1" applyFill="1" applyAlignment="1">
      <alignment textRotation="90" wrapText="1"/>
    </xf>
    <xf numFmtId="0" fontId="4" fillId="0" borderId="0" xfId="0" applyFont="1" applyAlignment="1">
      <alignment vertical="center"/>
    </xf>
    <xf numFmtId="0" fontId="6" fillId="3" borderId="0" xfId="0" applyFont="1" applyFill="1" applyAlignment="1">
      <alignment vertical="center"/>
    </xf>
    <xf numFmtId="0" fontId="23" fillId="4" borderId="0" xfId="0" applyFont="1" applyFill="1" applyAlignment="1">
      <alignment horizontal="center" vertical="center"/>
    </xf>
    <xf numFmtId="168" fontId="23" fillId="5" borderId="0" xfId="0" applyNumberFormat="1" applyFont="1" applyFill="1" applyAlignment="1">
      <alignment horizontal="center" vertical="center"/>
    </xf>
    <xf numFmtId="9" fontId="6" fillId="7" borderId="0" xfId="2" applyFont="1" applyFill="1"/>
    <xf numFmtId="164" fontId="6" fillId="14" borderId="0" xfId="0" applyNumberFormat="1" applyFont="1" applyFill="1"/>
    <xf numFmtId="164" fontId="6" fillId="0" borderId="0" xfId="0" applyNumberFormat="1" applyFont="1" applyAlignment="1">
      <alignment vertical="center"/>
    </xf>
    <xf numFmtId="20" fontId="6" fillId="9" borderId="15" xfId="0" applyNumberFormat="1" applyFont="1" applyFill="1" applyBorder="1" applyAlignment="1" applyProtection="1">
      <protection locked="0"/>
    </xf>
    <xf numFmtId="0" fontId="6" fillId="17" borderId="0" xfId="0" quotePrefix="1" applyFont="1" applyFill="1" applyAlignment="1">
      <alignment horizontal="center"/>
    </xf>
    <xf numFmtId="164" fontId="4" fillId="0" borderId="0" xfId="0" applyNumberFormat="1" applyFont="1" applyAlignment="1">
      <alignment vertical="center"/>
    </xf>
    <xf numFmtId="171" fontId="4" fillId="0" borderId="0" xfId="0" applyNumberFormat="1" applyFont="1" applyAlignment="1">
      <alignment vertical="center"/>
    </xf>
    <xf numFmtId="164" fontId="4" fillId="0" borderId="0" xfId="0" applyNumberFormat="1" applyFont="1" applyFill="1" applyAlignment="1">
      <alignment vertical="center"/>
    </xf>
    <xf numFmtId="171" fontId="4" fillId="0" borderId="0" xfId="0" applyNumberFormat="1" applyFont="1" applyFill="1" applyAlignment="1">
      <alignment vertical="center"/>
    </xf>
    <xf numFmtId="9" fontId="6" fillId="0" borderId="0" xfId="2" applyFont="1" applyFill="1" applyBorder="1" applyAlignment="1">
      <alignment vertical="center"/>
    </xf>
    <xf numFmtId="20" fontId="6" fillId="9" borderId="16" xfId="0" applyNumberFormat="1" applyFont="1" applyFill="1" applyBorder="1" applyAlignment="1" applyProtection="1">
      <protection locked="0"/>
    </xf>
    <xf numFmtId="20" fontId="6" fillId="0" borderId="14" xfId="0" applyNumberFormat="1" applyFont="1" applyFill="1" applyBorder="1" applyAlignment="1" applyProtection="1"/>
    <xf numFmtId="172" fontId="4" fillId="0" borderId="0" xfId="0" applyNumberFormat="1" applyFont="1" applyAlignment="1">
      <alignment vertical="center"/>
    </xf>
    <xf numFmtId="9" fontId="6" fillId="6" borderId="0" xfId="2" applyFont="1" applyFill="1" applyAlignment="1">
      <alignment vertical="center"/>
    </xf>
    <xf numFmtId="9" fontId="26" fillId="7" borderId="0" xfId="2" applyFont="1" applyFill="1" applyAlignment="1">
      <alignment horizontal="center" vertical="center"/>
    </xf>
    <xf numFmtId="0" fontId="6" fillId="17" borderId="0" xfId="0" applyFont="1" applyFill="1" applyProtection="1"/>
    <xf numFmtId="0" fontId="6" fillId="0" borderId="0" xfId="0" applyFont="1" applyAlignment="1">
      <alignment vertical="center" wrapText="1"/>
    </xf>
    <xf numFmtId="9" fontId="6" fillId="0" borderId="0" xfId="2" applyFont="1" applyAlignment="1">
      <alignment vertical="center"/>
    </xf>
    <xf numFmtId="0" fontId="6" fillId="0" borderId="0" xfId="0" quotePrefix="1" applyFont="1" applyAlignment="1">
      <alignment horizontal="center" vertical="center"/>
    </xf>
    <xf numFmtId="0" fontId="6" fillId="0" borderId="0" xfId="0" quotePrefix="1" applyFont="1" applyAlignment="1">
      <alignment vertical="center"/>
    </xf>
    <xf numFmtId="0" fontId="6" fillId="0" borderId="0" xfId="0" quotePrefix="1" applyFont="1" applyFill="1" applyAlignment="1">
      <alignment horizontal="center" vertical="center"/>
    </xf>
    <xf numFmtId="0" fontId="6" fillId="0" borderId="0" xfId="0" quotePrefix="1" applyFont="1" applyFill="1" applyAlignment="1">
      <alignment vertical="center"/>
    </xf>
    <xf numFmtId="174" fontId="10" fillId="7" borderId="0" xfId="0" applyNumberFormat="1" applyFont="1" applyFill="1" applyAlignment="1">
      <alignment horizontal="right" vertical="center"/>
    </xf>
    <xf numFmtId="164" fontId="6" fillId="7" borderId="0" xfId="0" applyNumberFormat="1" applyFont="1" applyFill="1" applyAlignment="1">
      <alignment vertical="center"/>
    </xf>
    <xf numFmtId="9" fontId="6" fillId="7" borderId="11" xfId="2" applyFont="1" applyFill="1" applyBorder="1" applyAlignment="1">
      <alignment vertical="center"/>
    </xf>
    <xf numFmtId="0" fontId="28" fillId="0" borderId="0" xfId="0" applyFont="1" applyFill="1" applyAlignment="1" applyProtection="1">
      <alignment vertical="center"/>
    </xf>
    <xf numFmtId="164" fontId="6" fillId="14" borderId="0" xfId="0" applyNumberFormat="1" applyFont="1" applyFill="1" applyAlignment="1">
      <alignment vertical="center"/>
    </xf>
    <xf numFmtId="9" fontId="6" fillId="0" borderId="0" xfId="2" applyFont="1" applyBorder="1" applyAlignment="1">
      <alignment vertical="center"/>
    </xf>
    <xf numFmtId="0" fontId="4" fillId="17" borderId="0" xfId="0" applyFont="1" applyFill="1" applyProtection="1"/>
    <xf numFmtId="0" fontId="10" fillId="0" borderId="0" xfId="0" applyFont="1" applyAlignment="1" applyProtection="1"/>
    <xf numFmtId="0" fontId="4" fillId="17" borderId="0" xfId="0" applyFont="1" applyFill="1" applyAlignment="1">
      <alignment textRotation="90"/>
    </xf>
    <xf numFmtId="0" fontId="4" fillId="0" borderId="0" xfId="0" applyFont="1" applyAlignment="1">
      <alignment vertical="center" wrapText="1"/>
    </xf>
    <xf numFmtId="0" fontId="10" fillId="0" borderId="0" xfId="0" applyFont="1" applyFill="1" applyBorder="1" applyAlignment="1">
      <alignment vertical="center"/>
    </xf>
    <xf numFmtId="171" fontId="4" fillId="0" borderId="0" xfId="0" applyNumberFormat="1" applyFont="1" applyAlignment="1">
      <alignment horizontal="center" vertical="center"/>
    </xf>
    <xf numFmtId="0" fontId="25" fillId="0" borderId="0" xfId="0" applyFont="1" applyAlignment="1" applyProtection="1">
      <alignment horizontal="right" indent="2"/>
    </xf>
    <xf numFmtId="174" fontId="10" fillId="7" borderId="0" xfId="0" applyNumberFormat="1" applyFont="1" applyFill="1" applyBorder="1" applyAlignment="1">
      <alignment horizontal="right" vertical="center"/>
    </xf>
    <xf numFmtId="164" fontId="6" fillId="7" borderId="0" xfId="0" applyNumberFormat="1" applyFont="1" applyFill="1" applyBorder="1" applyAlignment="1">
      <alignment vertical="center"/>
    </xf>
    <xf numFmtId="9" fontId="6" fillId="7" borderId="0" xfId="2" applyFont="1" applyFill="1" applyBorder="1" applyAlignment="1">
      <alignment vertical="center"/>
    </xf>
    <xf numFmtId="164" fontId="6" fillId="14" borderId="0" xfId="0" applyNumberFormat="1" applyFont="1" applyFill="1" applyBorder="1" applyAlignment="1">
      <alignment vertical="center"/>
    </xf>
    <xf numFmtId="164" fontId="6" fillId="15" borderId="0" xfId="0" applyNumberFormat="1" applyFont="1" applyFill="1" applyBorder="1" applyAlignment="1">
      <alignment vertical="center"/>
    </xf>
    <xf numFmtId="0" fontId="26" fillId="7" borderId="0" xfId="0" applyFont="1" applyFill="1" applyAlignment="1">
      <alignment vertical="center"/>
    </xf>
    <xf numFmtId="0" fontId="9" fillId="0" borderId="0" xfId="0" applyFont="1" applyProtection="1"/>
    <xf numFmtId="0" fontId="27" fillId="0" borderId="0" xfId="0" applyFont="1" applyBorder="1" applyAlignment="1">
      <alignment vertical="center"/>
    </xf>
    <xf numFmtId="0" fontId="5" fillId="8" borderId="0" xfId="0" applyFont="1" applyFill="1" applyBorder="1" applyAlignment="1">
      <alignment vertical="center"/>
    </xf>
    <xf numFmtId="164" fontId="6" fillId="8" borderId="0" xfId="0" applyNumberFormat="1" applyFont="1" applyFill="1" applyBorder="1" applyAlignment="1">
      <alignment vertical="center"/>
    </xf>
    <xf numFmtId="0" fontId="6" fillId="8" borderId="0" xfId="0" applyFont="1" applyFill="1" applyBorder="1" applyAlignment="1">
      <alignment vertical="center"/>
    </xf>
    <xf numFmtId="9" fontId="6" fillId="0" borderId="14" xfId="2" applyFont="1" applyFill="1" applyBorder="1" applyProtection="1"/>
    <xf numFmtId="164" fontId="6" fillId="17" borderId="0" xfId="0" applyNumberFormat="1" applyFont="1" applyFill="1"/>
    <xf numFmtId="0" fontId="19" fillId="0" borderId="0" xfId="0" applyFont="1" applyAlignment="1" applyProtection="1">
      <alignment horizontal="center"/>
    </xf>
    <xf numFmtId="0" fontId="10" fillId="0" borderId="0" xfId="0" applyFont="1" applyAlignment="1">
      <alignment vertical="center"/>
    </xf>
    <xf numFmtId="174" fontId="10" fillId="0" borderId="0" xfId="0" applyNumberFormat="1" applyFont="1" applyAlignment="1">
      <alignment horizontal="right" vertical="center"/>
    </xf>
    <xf numFmtId="0" fontId="32" fillId="17" borderId="0" xfId="0" applyFont="1" applyFill="1" applyAlignment="1" applyProtection="1"/>
    <xf numFmtId="0" fontId="33" fillId="17" borderId="0" xfId="0" applyFont="1" applyFill="1" applyProtection="1"/>
    <xf numFmtId="165" fontId="9" fillId="9" borderId="15" xfId="2" applyNumberFormat="1" applyFont="1" applyFill="1" applyBorder="1" applyAlignment="1" applyProtection="1">
      <alignment horizontal="center" vertical="center"/>
      <protection locked="0"/>
    </xf>
    <xf numFmtId="165" fontId="9" fillId="9" borderId="16" xfId="2" applyNumberFormat="1" applyFont="1" applyFill="1" applyBorder="1" applyAlignment="1" applyProtection="1">
      <alignment horizontal="center" vertical="center"/>
      <protection locked="0"/>
    </xf>
    <xf numFmtId="0" fontId="6" fillId="17" borderId="0" xfId="0" applyFont="1" applyFill="1" applyAlignment="1">
      <alignment vertical="center"/>
    </xf>
    <xf numFmtId="169" fontId="9" fillId="9" borderId="15" xfId="0" applyNumberFormat="1" applyFont="1" applyFill="1" applyBorder="1" applyAlignment="1" applyProtection="1">
      <alignment horizontal="center" vertical="center"/>
      <protection locked="0"/>
    </xf>
    <xf numFmtId="0" fontId="9" fillId="0" borderId="0" xfId="0" applyFont="1" applyAlignment="1" applyProtection="1">
      <alignment vertical="center"/>
    </xf>
    <xf numFmtId="0" fontId="34" fillId="4" borderId="0" xfId="0" applyFont="1" applyFill="1" applyAlignment="1">
      <alignment horizontal="center" vertical="center"/>
    </xf>
    <xf numFmtId="168" fontId="34" fillId="5" borderId="0" xfId="0" applyNumberFormat="1" applyFont="1" applyFill="1" applyAlignment="1">
      <alignment horizontal="center" vertical="center"/>
    </xf>
    <xf numFmtId="171" fontId="6" fillId="0" borderId="0" xfId="0" applyNumberFormat="1" applyFont="1" applyAlignment="1">
      <alignment vertical="center"/>
    </xf>
    <xf numFmtId="174" fontId="9" fillId="7" borderId="0" xfId="0" applyNumberFormat="1" applyFont="1" applyFill="1" applyAlignment="1">
      <alignment horizontal="right" vertical="center"/>
    </xf>
    <xf numFmtId="20" fontId="6" fillId="9" borderId="15" xfId="0" applyNumberFormat="1" applyFont="1" applyFill="1" applyBorder="1" applyAlignment="1" applyProtection="1">
      <alignment vertical="center"/>
      <protection locked="0"/>
    </xf>
    <xf numFmtId="20" fontId="6" fillId="9" borderId="16" xfId="0" applyNumberFormat="1" applyFont="1" applyFill="1" applyBorder="1" applyAlignment="1" applyProtection="1">
      <alignment vertical="center"/>
      <protection locked="0"/>
    </xf>
    <xf numFmtId="172" fontId="6" fillId="0" borderId="0" xfId="0" applyNumberFormat="1" applyFont="1" applyAlignment="1">
      <alignment vertical="center"/>
    </xf>
    <xf numFmtId="20" fontId="6" fillId="0" borderId="14" xfId="0" applyNumberFormat="1" applyFont="1" applyFill="1" applyBorder="1" applyAlignment="1" applyProtection="1">
      <alignment vertical="center"/>
    </xf>
    <xf numFmtId="0" fontId="27" fillId="17" borderId="0" xfId="0" applyFont="1" applyFill="1" applyBorder="1" applyAlignment="1">
      <alignment vertical="center"/>
    </xf>
    <xf numFmtId="171" fontId="6" fillId="17" borderId="0" xfId="0" applyNumberFormat="1" applyFont="1" applyFill="1" applyAlignment="1">
      <alignment horizontal="center" vertical="center"/>
    </xf>
    <xf numFmtId="9" fontId="9" fillId="9" borderId="16" xfId="2" applyNumberFormat="1" applyFont="1" applyFill="1" applyBorder="1" applyAlignment="1" applyProtection="1">
      <alignment horizontal="center" vertical="center"/>
      <protection locked="0"/>
    </xf>
    <xf numFmtId="174" fontId="9" fillId="7" borderId="0" xfId="0" applyNumberFormat="1" applyFont="1" applyFill="1" applyBorder="1" applyAlignment="1">
      <alignment horizontal="right" vertical="center"/>
    </xf>
    <xf numFmtId="9" fontId="13" fillId="10" borderId="0" xfId="2" applyFont="1" applyFill="1" applyBorder="1" applyAlignment="1">
      <alignment vertical="center"/>
    </xf>
    <xf numFmtId="166" fontId="6" fillId="9" borderId="0" xfId="0" applyNumberFormat="1" applyFont="1" applyFill="1" applyBorder="1" applyAlignment="1">
      <alignment vertical="center"/>
    </xf>
    <xf numFmtId="2" fontId="6" fillId="2" borderId="0" xfId="0" applyNumberFormat="1" applyFont="1" applyFill="1" applyBorder="1" applyAlignment="1">
      <alignment vertical="center"/>
    </xf>
    <xf numFmtId="0" fontId="9" fillId="0" borderId="0" xfId="0" applyFont="1" applyFill="1" applyAlignment="1">
      <alignment horizontal="right" vertical="center" indent="2"/>
    </xf>
    <xf numFmtId="0" fontId="3" fillId="19" borderId="0" xfId="0" applyFont="1" applyFill="1" applyAlignment="1" applyProtection="1">
      <alignment vertical="center" textRotation="90"/>
    </xf>
    <xf numFmtId="0" fontId="4" fillId="19" borderId="0" xfId="0" applyFont="1" applyFill="1" applyProtection="1"/>
    <xf numFmtId="0" fontId="4" fillId="19" borderId="0" xfId="0" applyFont="1" applyFill="1" applyBorder="1" applyAlignment="1" applyProtection="1">
      <alignment horizontal="center" vertical="center"/>
    </xf>
    <xf numFmtId="0" fontId="4" fillId="19" borderId="0" xfId="0" applyFont="1" applyFill="1" applyBorder="1" applyProtection="1"/>
    <xf numFmtId="0" fontId="36" fillId="19" borderId="0" xfId="0" applyFont="1" applyFill="1" applyAlignment="1" applyProtection="1">
      <alignment horizontal="left" vertical="center" indent="3"/>
    </xf>
    <xf numFmtId="9" fontId="4" fillId="19" borderId="0" xfId="2" applyFont="1" applyFill="1" applyBorder="1" applyAlignment="1" applyProtection="1">
      <alignment horizontal="center" vertical="center"/>
    </xf>
    <xf numFmtId="0" fontId="4" fillId="19" borderId="0" xfId="0" applyFont="1" applyFill="1" applyBorder="1" applyAlignment="1" applyProtection="1">
      <alignment horizontal="center"/>
    </xf>
    <xf numFmtId="0" fontId="10" fillId="19" borderId="0" xfId="0" applyFont="1" applyFill="1" applyBorder="1" applyAlignment="1" applyProtection="1"/>
    <xf numFmtId="0" fontId="3" fillId="19" borderId="0" xfId="0" applyFont="1" applyFill="1" applyAlignment="1" applyProtection="1">
      <alignment vertical="top" textRotation="90" wrapText="1"/>
    </xf>
    <xf numFmtId="0" fontId="4" fillId="19" borderId="0" xfId="0" applyFont="1" applyFill="1"/>
    <xf numFmtId="0" fontId="4" fillId="19" borderId="0" xfId="0" applyFont="1" applyFill="1" applyBorder="1"/>
    <xf numFmtId="0" fontId="4" fillId="19" borderId="5" xfId="0" applyFont="1" applyFill="1" applyBorder="1"/>
    <xf numFmtId="0" fontId="10" fillId="19" borderId="0" xfId="0" applyFont="1" applyFill="1" applyBorder="1" applyAlignment="1" applyProtection="1">
      <alignment vertical="center" wrapText="1"/>
    </xf>
    <xf numFmtId="0" fontId="4" fillId="19" borderId="0" xfId="0" applyFont="1" applyFill="1" applyAlignment="1" applyProtection="1">
      <alignment horizontal="center" vertical="center" wrapText="1"/>
    </xf>
    <xf numFmtId="9" fontId="35" fillId="19" borderId="13" xfId="2" applyFont="1" applyFill="1" applyBorder="1" applyAlignment="1" applyProtection="1">
      <alignment horizontal="right" vertical="center"/>
    </xf>
    <xf numFmtId="9" fontId="35" fillId="19" borderId="0" xfId="2" applyFont="1" applyFill="1" applyBorder="1" applyAlignment="1" applyProtection="1">
      <alignment horizontal="left" vertical="center"/>
    </xf>
    <xf numFmtId="0" fontId="6" fillId="19" borderId="0" xfId="0" applyFont="1" applyFill="1"/>
    <xf numFmtId="0" fontId="6" fillId="19" borderId="0" xfId="0" applyFont="1" applyFill="1" applyProtection="1"/>
    <xf numFmtId="0" fontId="22" fillId="19" borderId="0" xfId="0" applyFont="1" applyFill="1" applyAlignment="1" applyProtection="1">
      <alignment horizontal="center"/>
    </xf>
    <xf numFmtId="0" fontId="10" fillId="19" borderId="0" xfId="0" applyFont="1" applyFill="1" applyAlignment="1" applyProtection="1">
      <alignment horizontal="center"/>
    </xf>
    <xf numFmtId="0" fontId="10" fillId="19" borderId="0" xfId="0" applyFont="1" applyFill="1" applyAlignment="1" applyProtection="1">
      <alignment horizontal="center" vertical="center"/>
    </xf>
    <xf numFmtId="0" fontId="10" fillId="19" borderId="0" xfId="0" applyFont="1" applyFill="1" applyProtection="1"/>
    <xf numFmtId="0" fontId="20" fillId="19" borderId="0" xfId="0" applyFont="1" applyFill="1" applyAlignment="1" applyProtection="1">
      <alignment vertical="center"/>
    </xf>
    <xf numFmtId="20" fontId="4" fillId="19" borderId="0" xfId="0" applyNumberFormat="1" applyFont="1" applyFill="1" applyAlignment="1" applyProtection="1">
      <alignment horizontal="right"/>
    </xf>
    <xf numFmtId="0" fontId="5" fillId="19" borderId="0" xfId="0" applyFont="1" applyFill="1" applyAlignment="1" applyProtection="1">
      <alignment textRotation="90"/>
    </xf>
    <xf numFmtId="0" fontId="6" fillId="19" borderId="13" xfId="0" applyFont="1" applyFill="1" applyBorder="1" applyProtection="1"/>
    <xf numFmtId="9" fontId="4" fillId="19" borderId="0" xfId="0" applyNumberFormat="1" applyFont="1" applyFill="1" applyProtection="1"/>
    <xf numFmtId="0" fontId="4" fillId="19" borderId="0" xfId="0" applyFont="1" applyFill="1" applyAlignment="1" applyProtection="1">
      <alignment textRotation="90"/>
    </xf>
    <xf numFmtId="0" fontId="4" fillId="19" borderId="0" xfId="0" applyFont="1" applyFill="1" applyAlignment="1" applyProtection="1">
      <alignment textRotation="90" wrapText="1"/>
    </xf>
    <xf numFmtId="9" fontId="4" fillId="19" borderId="0" xfId="0" applyNumberFormat="1" applyFont="1" applyFill="1" applyAlignment="1" applyProtection="1">
      <alignment textRotation="90"/>
    </xf>
    <xf numFmtId="0" fontId="4" fillId="19" borderId="0" xfId="0" applyFont="1" applyFill="1" applyAlignment="1" applyProtection="1">
      <alignment horizontal="center" textRotation="90" wrapText="1"/>
    </xf>
    <xf numFmtId="20" fontId="4" fillId="19" borderId="0" xfId="0" applyNumberFormat="1" applyFont="1" applyFill="1" applyAlignment="1" applyProtection="1"/>
    <xf numFmtId="176" fontId="4" fillId="19" borderId="0" xfId="0" applyNumberFormat="1" applyFont="1" applyFill="1" applyAlignment="1" applyProtection="1"/>
    <xf numFmtId="0" fontId="4" fillId="19" borderId="0" xfId="0" applyFont="1" applyFill="1" applyAlignment="1" applyProtection="1"/>
    <xf numFmtId="9" fontId="4" fillId="19" borderId="0" xfId="0" applyNumberFormat="1" applyFont="1" applyFill="1" applyAlignment="1" applyProtection="1"/>
    <xf numFmtId="20" fontId="6" fillId="19" borderId="0" xfId="0" applyNumberFormat="1" applyFont="1" applyFill="1" applyAlignment="1" applyProtection="1">
      <alignment horizontal="center"/>
    </xf>
    <xf numFmtId="20" fontId="6" fillId="19" borderId="0" xfId="0" applyNumberFormat="1" applyFont="1" applyFill="1" applyProtection="1"/>
    <xf numFmtId="0" fontId="4" fillId="19" borderId="0" xfId="0" applyFont="1" applyFill="1" applyAlignment="1" applyProtection="1">
      <alignment horizontal="center"/>
    </xf>
    <xf numFmtId="0" fontId="6" fillId="19" borderId="0" xfId="0" quotePrefix="1" applyFont="1" applyFill="1" applyAlignment="1" applyProtection="1">
      <alignment horizontal="center"/>
    </xf>
    <xf numFmtId="164" fontId="6" fillId="19" borderId="0" xfId="0" applyNumberFormat="1" applyFont="1" applyFill="1" applyProtection="1"/>
    <xf numFmtId="164" fontId="4" fillId="19" borderId="0" xfId="0" applyNumberFormat="1" applyFont="1" applyFill="1" applyAlignment="1" applyProtection="1"/>
    <xf numFmtId="171" fontId="4" fillId="19" borderId="0" xfId="0" applyNumberFormat="1" applyFont="1" applyFill="1" applyAlignment="1" applyProtection="1"/>
    <xf numFmtId="171" fontId="25" fillId="19" borderId="0" xfId="0" applyNumberFormat="1" applyFont="1" applyFill="1" applyAlignment="1" applyProtection="1"/>
    <xf numFmtId="164" fontId="25" fillId="19" borderId="0" xfId="0" applyNumberFormat="1" applyFont="1" applyFill="1" applyAlignment="1" applyProtection="1"/>
    <xf numFmtId="0" fontId="27" fillId="19" borderId="0" xfId="0" applyFont="1" applyFill="1" applyBorder="1" applyAlignment="1" applyProtection="1">
      <alignment horizontal="left"/>
    </xf>
    <xf numFmtId="0" fontId="4" fillId="19" borderId="0" xfId="0" applyFont="1" applyFill="1" applyBorder="1" applyAlignment="1" applyProtection="1"/>
    <xf numFmtId="9" fontId="4" fillId="19" borderId="0" xfId="0" applyNumberFormat="1" applyFont="1" applyFill="1" applyBorder="1" applyAlignment="1" applyProtection="1"/>
    <xf numFmtId="0" fontId="10" fillId="19" borderId="0" xfId="0" applyFont="1" applyFill="1" applyBorder="1" applyProtection="1"/>
    <xf numFmtId="0" fontId="6" fillId="19" borderId="0" xfId="0" applyFont="1" applyFill="1" applyBorder="1" applyProtection="1"/>
    <xf numFmtId="20" fontId="4" fillId="19" borderId="5" xfId="0" applyNumberFormat="1" applyFont="1" applyFill="1" applyBorder="1" applyAlignment="1" applyProtection="1"/>
    <xf numFmtId="20" fontId="6" fillId="19" borderId="0" xfId="0" applyNumberFormat="1" applyFont="1" applyFill="1" applyAlignment="1" applyProtection="1"/>
    <xf numFmtId="0" fontId="9" fillId="19" borderId="0" xfId="0" applyFont="1" applyFill="1" applyProtection="1"/>
    <xf numFmtId="20" fontId="6" fillId="19" borderId="5" xfId="0" applyNumberFormat="1" applyFont="1" applyFill="1" applyBorder="1" applyAlignment="1" applyProtection="1"/>
    <xf numFmtId="0" fontId="27" fillId="19" borderId="0" xfId="0" applyFont="1" applyFill="1" applyBorder="1" applyAlignment="1" applyProtection="1"/>
    <xf numFmtId="0" fontId="6" fillId="19" borderId="0" xfId="0" applyFont="1" applyFill="1" applyAlignment="1" applyProtection="1">
      <alignment horizontal="center"/>
    </xf>
    <xf numFmtId="167" fontId="6" fillId="19" borderId="0" xfId="0" applyNumberFormat="1" applyFont="1" applyFill="1" applyProtection="1"/>
    <xf numFmtId="0" fontId="29" fillId="19" borderId="0" xfId="0" applyFont="1" applyFill="1" applyAlignment="1" applyProtection="1">
      <alignment horizontal="center"/>
    </xf>
    <xf numFmtId="0" fontId="28" fillId="19" borderId="0" xfId="0" applyFont="1" applyFill="1" applyAlignment="1" applyProtection="1">
      <alignment vertical="center"/>
    </xf>
    <xf numFmtId="0" fontId="9" fillId="19" borderId="0" xfId="0" applyFont="1" applyFill="1" applyAlignment="1" applyProtection="1">
      <alignment vertical="center"/>
    </xf>
    <xf numFmtId="20" fontId="6" fillId="19" borderId="0" xfId="0" applyNumberFormat="1" applyFont="1" applyFill="1" applyAlignment="1" applyProtection="1">
      <alignment vertical="center"/>
    </xf>
    <xf numFmtId="0" fontId="6" fillId="19" borderId="0" xfId="0" applyFont="1" applyFill="1" applyAlignment="1" applyProtection="1">
      <alignment vertical="center"/>
    </xf>
    <xf numFmtId="20" fontId="6" fillId="19" borderId="0" xfId="0" applyNumberFormat="1" applyFont="1" applyFill="1" applyAlignment="1" applyProtection="1">
      <alignment horizontal="right" vertical="center"/>
    </xf>
    <xf numFmtId="9" fontId="6" fillId="19" borderId="0" xfId="0" applyNumberFormat="1" applyFont="1" applyFill="1" applyAlignment="1" applyProtection="1">
      <alignment vertical="center"/>
    </xf>
    <xf numFmtId="0" fontId="6" fillId="19" borderId="13" xfId="0" applyFont="1" applyFill="1" applyBorder="1" applyAlignment="1" applyProtection="1">
      <alignment vertical="center"/>
    </xf>
    <xf numFmtId="0" fontId="6" fillId="19" borderId="0" xfId="0" applyFont="1" applyFill="1" applyAlignment="1" applyProtection="1">
      <alignment horizontal="center" vertical="center"/>
    </xf>
    <xf numFmtId="20" fontId="6" fillId="19" borderId="0" xfId="0" applyNumberFormat="1" applyFont="1" applyFill="1" applyAlignment="1" applyProtection="1">
      <alignment horizontal="center" vertical="center"/>
    </xf>
    <xf numFmtId="164" fontId="6" fillId="19" borderId="0" xfId="0" applyNumberFormat="1" applyFont="1" applyFill="1" applyAlignment="1" applyProtection="1">
      <alignment vertical="center"/>
    </xf>
    <xf numFmtId="171" fontId="6" fillId="19" borderId="0" xfId="0" applyNumberFormat="1" applyFont="1" applyFill="1" applyAlignment="1" applyProtection="1">
      <alignment vertical="center"/>
    </xf>
    <xf numFmtId="171" fontId="9" fillId="19" borderId="0" xfId="0" applyNumberFormat="1" applyFont="1" applyFill="1" applyAlignment="1" applyProtection="1">
      <alignment vertical="center"/>
    </xf>
    <xf numFmtId="164" fontId="9" fillId="19" borderId="0" xfId="0" applyNumberFormat="1" applyFont="1" applyFill="1" applyAlignment="1" applyProtection="1">
      <alignment vertical="center"/>
    </xf>
    <xf numFmtId="16" fontId="6" fillId="19" borderId="0" xfId="0" quotePrefix="1" applyNumberFormat="1" applyFont="1" applyFill="1" applyAlignment="1" applyProtection="1">
      <alignment horizontal="center" vertical="center"/>
    </xf>
    <xf numFmtId="0" fontId="29" fillId="19" borderId="0" xfId="0" applyFont="1" applyFill="1" applyBorder="1" applyAlignment="1" applyProtection="1"/>
    <xf numFmtId="167" fontId="4" fillId="19" borderId="0" xfId="0" applyNumberFormat="1" applyFont="1" applyFill="1" applyProtection="1"/>
    <xf numFmtId="9" fontId="10" fillId="19" borderId="0" xfId="0" applyNumberFormat="1" applyFont="1" applyFill="1" applyAlignment="1" applyProtection="1"/>
    <xf numFmtId="20" fontId="6" fillId="19" borderId="5" xfId="0" applyNumberFormat="1" applyFont="1" applyFill="1" applyBorder="1" applyAlignment="1" applyProtection="1">
      <alignment vertical="center"/>
    </xf>
    <xf numFmtId="0" fontId="10" fillId="19" borderId="0" xfId="0" applyFont="1" applyFill="1" applyAlignment="1" applyProtection="1"/>
    <xf numFmtId="0" fontId="5" fillId="19" borderId="0" xfId="0" applyFont="1" applyFill="1" applyProtection="1"/>
    <xf numFmtId="164" fontId="6" fillId="19" borderId="0" xfId="0" applyNumberFormat="1" applyFont="1" applyFill="1" applyAlignment="1" applyProtection="1">
      <alignment horizontal="center"/>
    </xf>
    <xf numFmtId="0" fontId="13" fillId="19" borderId="0" xfId="0" applyFont="1" applyFill="1" applyAlignment="1" applyProtection="1">
      <alignment horizontal="center" vertical="center"/>
    </xf>
    <xf numFmtId="0" fontId="6" fillId="19" borderId="0" xfId="0" applyFont="1" applyFill="1" applyBorder="1" applyAlignment="1" applyProtection="1"/>
    <xf numFmtId="0" fontId="9" fillId="19" borderId="0" xfId="0" applyFont="1" applyFill="1" applyAlignment="1" applyProtection="1">
      <alignment horizontal="left"/>
    </xf>
    <xf numFmtId="0" fontId="19" fillId="19" borderId="0" xfId="0" applyFont="1" applyFill="1" applyAlignment="1" applyProtection="1">
      <alignment horizontal="center"/>
    </xf>
    <xf numFmtId="0" fontId="9" fillId="19" borderId="0" xfId="0" applyFont="1" applyFill="1" applyAlignment="1" applyProtection="1"/>
    <xf numFmtId="0" fontId="6" fillId="19" borderId="0" xfId="0" applyFont="1" applyFill="1" applyAlignment="1" applyProtection="1">
      <alignment horizontal="center" textRotation="90" wrapText="1"/>
    </xf>
    <xf numFmtId="0" fontId="30" fillId="19" borderId="0" xfId="0" applyFont="1" applyFill="1" applyAlignment="1" applyProtection="1">
      <alignment horizontal="center"/>
    </xf>
    <xf numFmtId="0" fontId="25" fillId="19" borderId="0" xfId="0" applyFont="1" applyFill="1" applyAlignment="1" applyProtection="1"/>
    <xf numFmtId="0" fontId="26" fillId="19" borderId="0" xfId="0" applyFont="1" applyFill="1" applyProtection="1"/>
    <xf numFmtId="0" fontId="31" fillId="19" borderId="0" xfId="0" applyFont="1" applyFill="1" applyAlignment="1" applyProtection="1"/>
    <xf numFmtId="9" fontId="26" fillId="19" borderId="0" xfId="2" applyFont="1" applyFill="1" applyAlignment="1" applyProtection="1">
      <alignment horizontal="center"/>
    </xf>
    <xf numFmtId="0" fontId="9" fillId="19" borderId="0" xfId="0" applyFont="1" applyFill="1" applyAlignment="1" applyProtection="1">
      <alignment horizontal="center"/>
    </xf>
    <xf numFmtId="9" fontId="6" fillId="19" borderId="0" xfId="2" applyFont="1" applyFill="1" applyAlignment="1" applyProtection="1">
      <alignment horizontal="left" vertical="center"/>
    </xf>
    <xf numFmtId="0" fontId="6" fillId="19" borderId="0" xfId="0" applyFont="1" applyFill="1" applyAlignment="1" applyProtection="1">
      <alignment horizontal="left"/>
    </xf>
    <xf numFmtId="0" fontId="9" fillId="19" borderId="0" xfId="0" applyFont="1" applyFill="1" applyAlignment="1" applyProtection="1">
      <alignment horizontal="right" indent="1"/>
    </xf>
    <xf numFmtId="9" fontId="9" fillId="19" borderId="0" xfId="2" applyFont="1" applyFill="1" applyBorder="1" applyAlignment="1" applyProtection="1">
      <alignment horizontal="center"/>
    </xf>
    <xf numFmtId="0" fontId="9" fillId="19" borderId="0" xfId="0" applyFont="1" applyFill="1" applyAlignment="1" applyProtection="1">
      <alignment horizontal="right"/>
    </xf>
    <xf numFmtId="175" fontId="19" fillId="19" borderId="0" xfId="0" applyNumberFormat="1" applyFont="1" applyFill="1" applyBorder="1" applyAlignment="1" applyProtection="1">
      <alignment horizontal="center"/>
    </xf>
    <xf numFmtId="0" fontId="10" fillId="19" borderId="0" xfId="0" applyFont="1" applyFill="1" applyAlignment="1" applyProtection="1">
      <alignment horizontal="right"/>
    </xf>
    <xf numFmtId="0" fontId="25" fillId="19" borderId="0" xfId="0" applyFont="1" applyFill="1" applyProtection="1"/>
    <xf numFmtId="0" fontId="22" fillId="19" borderId="0" xfId="0" applyFont="1" applyFill="1" applyAlignment="1" applyProtection="1">
      <alignment horizontal="center" vertical="top"/>
    </xf>
    <xf numFmtId="164" fontId="6" fillId="19" borderId="0" xfId="0" applyNumberFormat="1" applyFont="1" applyFill="1" applyAlignment="1" applyProtection="1">
      <alignment horizontal="center" vertical="center"/>
    </xf>
    <xf numFmtId="0" fontId="27" fillId="19" borderId="0" xfId="0" applyFont="1" applyFill="1" applyBorder="1" applyAlignment="1" applyProtection="1">
      <alignment horizontal="right"/>
    </xf>
    <xf numFmtId="0" fontId="27" fillId="19" borderId="0" xfId="0" applyFont="1" applyFill="1" applyAlignment="1" applyProtection="1">
      <alignment horizontal="center"/>
    </xf>
    <xf numFmtId="0" fontId="27" fillId="19" borderId="0" xfId="0" applyFont="1" applyFill="1" applyAlignment="1" applyProtection="1">
      <alignment horizontal="right"/>
    </xf>
    <xf numFmtId="175" fontId="6" fillId="19" borderId="0" xfId="0" applyNumberFormat="1" applyFont="1" applyFill="1" applyProtection="1"/>
    <xf numFmtId="0" fontId="19" fillId="19" borderId="0" xfId="0" applyFont="1" applyFill="1" applyProtection="1"/>
    <xf numFmtId="0" fontId="6" fillId="19" borderId="0" xfId="0" applyFont="1" applyFill="1" applyBorder="1" applyAlignment="1" applyProtection="1">
      <alignment horizontal="left" indent="1"/>
    </xf>
    <xf numFmtId="0" fontId="9" fillId="19" borderId="0" xfId="0" applyFont="1" applyFill="1" applyBorder="1" applyAlignment="1" applyProtection="1">
      <alignment horizontal="left" indent="1"/>
    </xf>
    <xf numFmtId="0" fontId="9" fillId="19" borderId="0" xfId="0" applyFont="1" applyFill="1" applyBorder="1" applyProtection="1"/>
    <xf numFmtId="0" fontId="9" fillId="19" borderId="0" xfId="0" applyFont="1" applyFill="1" applyAlignment="1" applyProtection="1">
      <alignment horizontal="right" indent="2"/>
    </xf>
    <xf numFmtId="0" fontId="9" fillId="19" borderId="0" xfId="0" applyFont="1" applyFill="1" applyBorder="1" applyAlignment="1" applyProtection="1">
      <alignment horizontal="right" indent="2"/>
    </xf>
    <xf numFmtId="9" fontId="26" fillId="19" borderId="0" xfId="2" applyFont="1" applyFill="1" applyAlignment="1" applyProtection="1">
      <alignment horizontal="center" vertical="center"/>
    </xf>
    <xf numFmtId="0" fontId="26" fillId="19" borderId="0" xfId="0" applyFont="1" applyFill="1" applyAlignment="1" applyProtection="1">
      <alignment horizontal="center" vertical="center"/>
    </xf>
    <xf numFmtId="164" fontId="10" fillId="19" borderId="0" xfId="0" applyNumberFormat="1" applyFont="1" applyFill="1" applyBorder="1" applyAlignment="1" applyProtection="1"/>
    <xf numFmtId="0" fontId="17" fillId="19" borderId="0" xfId="0" applyFont="1" applyFill="1" applyAlignment="1">
      <alignment horizontal="right" vertical="top"/>
    </xf>
    <xf numFmtId="0" fontId="4" fillId="19" borderId="0" xfId="0" applyFont="1" applyFill="1" applyAlignment="1" applyProtection="1">
      <alignment horizontal="right" textRotation="90" wrapText="1"/>
    </xf>
    <xf numFmtId="0" fontId="13" fillId="19" borderId="0" xfId="0" applyFont="1" applyFill="1" applyBorder="1" applyAlignment="1" applyProtection="1">
      <alignment horizontal="right" indent="2"/>
    </xf>
    <xf numFmtId="0" fontId="39" fillId="19" borderId="0" xfId="0" applyFont="1" applyFill="1" applyProtection="1"/>
    <xf numFmtId="0" fontId="27" fillId="19" borderId="0" xfId="0" applyFont="1" applyFill="1" applyAlignment="1" applyProtection="1">
      <alignment horizontal="left" indent="1"/>
    </xf>
    <xf numFmtId="176" fontId="6" fillId="19" borderId="0" xfId="0" applyNumberFormat="1" applyFont="1" applyFill="1" applyAlignment="1" applyProtection="1">
      <protection hidden="1"/>
    </xf>
    <xf numFmtId="20" fontId="4" fillId="19" borderId="0" xfId="0" applyNumberFormat="1" applyFont="1" applyFill="1" applyAlignment="1" applyProtection="1">
      <protection hidden="1"/>
    </xf>
    <xf numFmtId="0" fontId="4" fillId="19" borderId="0" xfId="0" applyFont="1" applyFill="1" applyProtection="1">
      <protection hidden="1"/>
    </xf>
    <xf numFmtId="0" fontId="6" fillId="19" borderId="0" xfId="0" applyFont="1" applyFill="1" applyProtection="1">
      <protection hidden="1"/>
    </xf>
    <xf numFmtId="9" fontId="5" fillId="19" borderId="0" xfId="0" applyNumberFormat="1" applyFont="1" applyFill="1" applyAlignment="1" applyProtection="1">
      <protection hidden="1"/>
    </xf>
    <xf numFmtId="176" fontId="4" fillId="19" borderId="0" xfId="0" applyNumberFormat="1" applyFont="1" applyFill="1" applyAlignment="1" applyProtection="1">
      <protection hidden="1"/>
    </xf>
    <xf numFmtId="0" fontId="4" fillId="19" borderId="0" xfId="0" applyFont="1" applyFill="1" applyAlignment="1" applyProtection="1">
      <protection hidden="1"/>
    </xf>
    <xf numFmtId="20" fontId="6" fillId="19" borderId="17" xfId="0" applyNumberFormat="1" applyFont="1" applyFill="1" applyBorder="1" applyAlignment="1" applyProtection="1">
      <alignment horizontal="right"/>
      <protection hidden="1"/>
    </xf>
    <xf numFmtId="176" fontId="24" fillId="19" borderId="0" xfId="0" applyNumberFormat="1" applyFont="1" applyFill="1" applyAlignment="1" applyProtection="1">
      <protection hidden="1"/>
    </xf>
    <xf numFmtId="0" fontId="5" fillId="19" borderId="0" xfId="0" applyFont="1" applyFill="1" applyAlignment="1" applyProtection="1">
      <alignment horizontal="center"/>
      <protection hidden="1"/>
    </xf>
    <xf numFmtId="20" fontId="6" fillId="19" borderId="0" xfId="0" applyNumberFormat="1" applyFont="1" applyFill="1" applyBorder="1" applyProtection="1">
      <protection hidden="1"/>
    </xf>
    <xf numFmtId="9" fontId="4" fillId="19" borderId="0" xfId="0" applyNumberFormat="1" applyFont="1" applyFill="1" applyAlignment="1" applyProtection="1">
      <protection hidden="1"/>
    </xf>
    <xf numFmtId="176" fontId="25" fillId="19" borderId="0" xfId="0" applyNumberFormat="1" applyFont="1" applyFill="1" applyAlignment="1" applyProtection="1">
      <protection hidden="1"/>
    </xf>
    <xf numFmtId="0" fontId="4" fillId="19" borderId="0" xfId="0" applyFont="1" applyFill="1" applyAlignment="1" applyProtection="1">
      <alignment horizontal="center"/>
      <protection hidden="1"/>
    </xf>
    <xf numFmtId="0" fontId="6" fillId="19" borderId="0" xfId="0" quotePrefix="1" applyFont="1" applyFill="1" applyAlignment="1" applyProtection="1">
      <alignment horizontal="center"/>
      <protection hidden="1"/>
    </xf>
    <xf numFmtId="20" fontId="6" fillId="19" borderId="0" xfId="0" applyNumberFormat="1" applyFont="1" applyFill="1" applyAlignment="1" applyProtection="1">
      <alignment horizontal="right"/>
      <protection hidden="1"/>
    </xf>
    <xf numFmtId="176" fontId="6" fillId="19" borderId="0" xfId="0" applyNumberFormat="1" applyFont="1" applyFill="1" applyProtection="1">
      <protection hidden="1"/>
    </xf>
    <xf numFmtId="164" fontId="6" fillId="19" borderId="0" xfId="0" applyNumberFormat="1" applyFont="1" applyFill="1" applyProtection="1">
      <protection hidden="1"/>
    </xf>
    <xf numFmtId="20" fontId="6" fillId="19" borderId="0" xfId="0" applyNumberFormat="1" applyFont="1" applyFill="1" applyProtection="1">
      <protection hidden="1"/>
    </xf>
    <xf numFmtId="9" fontId="6" fillId="19" borderId="0" xfId="0" applyNumberFormat="1" applyFont="1" applyFill="1" applyAlignment="1" applyProtection="1">
      <protection hidden="1"/>
    </xf>
    <xf numFmtId="171" fontId="6" fillId="19" borderId="0" xfId="0" applyNumberFormat="1" applyFont="1" applyFill="1" applyAlignment="1" applyProtection="1">
      <protection hidden="1"/>
    </xf>
    <xf numFmtId="0" fontId="6" fillId="19" borderId="0" xfId="0" applyFont="1" applyFill="1" applyAlignment="1" applyProtection="1">
      <protection hidden="1"/>
    </xf>
    <xf numFmtId="176" fontId="9" fillId="19" borderId="0" xfId="0" applyNumberFormat="1" applyFont="1" applyFill="1" applyAlignment="1" applyProtection="1">
      <protection hidden="1"/>
    </xf>
    <xf numFmtId="0" fontId="6" fillId="19" borderId="0" xfId="0" applyFont="1" applyFill="1" applyAlignment="1" applyProtection="1">
      <alignment horizontal="center"/>
      <protection hidden="1"/>
    </xf>
    <xf numFmtId="20" fontId="4" fillId="19" borderId="0" xfId="0" applyNumberFormat="1" applyFont="1" applyFill="1" applyAlignment="1" applyProtection="1">
      <alignment horizontal="right"/>
      <protection hidden="1"/>
    </xf>
    <xf numFmtId="0" fontId="27" fillId="19" borderId="0" xfId="0" applyFont="1" applyFill="1" applyBorder="1" applyAlignment="1" applyProtection="1">
      <protection hidden="1"/>
    </xf>
    <xf numFmtId="0" fontId="27" fillId="19" borderId="0" xfId="0" applyFont="1" applyFill="1" applyBorder="1" applyAlignment="1" applyProtection="1">
      <alignment horizontal="left"/>
      <protection hidden="1"/>
    </xf>
    <xf numFmtId="20" fontId="6" fillId="19" borderId="0" xfId="0" applyNumberFormat="1" applyFont="1" applyFill="1" applyAlignment="1" applyProtection="1">
      <alignment horizontal="right" vertical="center"/>
      <protection hidden="1"/>
    </xf>
    <xf numFmtId="0" fontId="6" fillId="19" borderId="0" xfId="0" applyFont="1" applyFill="1" applyAlignment="1" applyProtection="1">
      <alignment vertical="center"/>
      <protection hidden="1"/>
    </xf>
    <xf numFmtId="9" fontId="6" fillId="19" borderId="0" xfId="0" applyNumberFormat="1" applyFont="1" applyFill="1" applyAlignment="1" applyProtection="1">
      <alignment vertical="center"/>
      <protection hidden="1"/>
    </xf>
    <xf numFmtId="20" fontId="9" fillId="19" borderId="0" xfId="0" applyNumberFormat="1" applyFont="1" applyFill="1" applyAlignment="1" applyProtection="1">
      <alignment horizontal="right" vertical="center"/>
      <protection hidden="1"/>
    </xf>
    <xf numFmtId="176" fontId="6" fillId="19" borderId="0" xfId="0" applyNumberFormat="1" applyFont="1" applyFill="1" applyAlignment="1" applyProtection="1">
      <alignment vertical="center"/>
      <protection hidden="1"/>
    </xf>
    <xf numFmtId="176" fontId="9" fillId="19" borderId="0" xfId="0" applyNumberFormat="1" applyFont="1" applyFill="1" applyAlignment="1" applyProtection="1">
      <alignment vertical="center"/>
      <protection hidden="1"/>
    </xf>
    <xf numFmtId="0" fontId="6" fillId="19" borderId="0" xfId="0" applyFont="1" applyFill="1" applyAlignment="1" applyProtection="1">
      <alignment horizontal="center" vertical="center"/>
      <protection hidden="1"/>
    </xf>
    <xf numFmtId="20" fontId="9" fillId="19" borderId="0" xfId="0" applyNumberFormat="1" applyFont="1" applyFill="1" applyAlignment="1" applyProtection="1">
      <alignment vertical="center"/>
      <protection hidden="1"/>
    </xf>
    <xf numFmtId="0" fontId="6" fillId="19" borderId="0" xfId="0" applyFont="1" applyFill="1" applyAlignment="1" applyProtection="1">
      <alignment horizontal="right" vertical="center"/>
      <protection hidden="1"/>
    </xf>
    <xf numFmtId="0" fontId="6" fillId="19" borderId="0" xfId="0" quotePrefix="1" applyNumberFormat="1" applyFont="1" applyFill="1" applyAlignment="1" applyProtection="1">
      <alignment horizontal="center" vertical="center"/>
      <protection hidden="1"/>
    </xf>
    <xf numFmtId="20" fontId="6" fillId="19" borderId="0" xfId="0" applyNumberFormat="1" applyFont="1" applyFill="1" applyBorder="1" applyAlignment="1" applyProtection="1">
      <alignment vertical="center"/>
      <protection hidden="1"/>
    </xf>
    <xf numFmtId="20" fontId="6" fillId="19" borderId="0" xfId="0" applyNumberFormat="1" applyFont="1" applyFill="1" applyAlignment="1" applyProtection="1">
      <alignment vertical="center"/>
      <protection hidden="1"/>
    </xf>
    <xf numFmtId="0" fontId="9" fillId="19" borderId="0" xfId="0" applyFont="1" applyFill="1" applyAlignment="1" applyProtection="1">
      <alignment horizontal="center" vertical="center"/>
      <protection hidden="1"/>
    </xf>
    <xf numFmtId="164" fontId="6" fillId="19" borderId="0" xfId="0" applyNumberFormat="1" applyFont="1" applyFill="1" applyAlignment="1" applyProtection="1">
      <alignment vertical="center"/>
      <protection hidden="1"/>
    </xf>
    <xf numFmtId="0" fontId="9" fillId="19" borderId="0" xfId="0" applyFont="1" applyFill="1" applyAlignment="1" applyProtection="1">
      <alignment horizontal="right" vertical="center"/>
      <protection hidden="1"/>
    </xf>
    <xf numFmtId="0" fontId="6" fillId="19" borderId="0" xfId="0" quotePrefix="1" applyFont="1" applyFill="1" applyAlignment="1" applyProtection="1">
      <alignment horizontal="center" vertical="center"/>
      <protection hidden="1"/>
    </xf>
    <xf numFmtId="0" fontId="6" fillId="19" borderId="0" xfId="0" quotePrefix="1" applyFont="1" applyFill="1" applyBorder="1" applyAlignment="1" applyProtection="1">
      <alignment horizontal="center" vertical="center"/>
      <protection hidden="1"/>
    </xf>
    <xf numFmtId="1" fontId="9" fillId="19" borderId="0" xfId="0" applyNumberFormat="1" applyFont="1" applyFill="1" applyAlignment="1" applyProtection="1">
      <alignment horizontal="center" vertical="center"/>
      <protection hidden="1"/>
    </xf>
    <xf numFmtId="171" fontId="6" fillId="19" borderId="0" xfId="0" applyNumberFormat="1" applyFont="1" applyFill="1" applyAlignment="1" applyProtection="1">
      <alignment vertical="center"/>
      <protection hidden="1"/>
    </xf>
    <xf numFmtId="171" fontId="9" fillId="19" borderId="0" xfId="0" applyNumberFormat="1" applyFont="1" applyFill="1" applyAlignment="1" applyProtection="1">
      <alignment vertical="center"/>
      <protection hidden="1"/>
    </xf>
    <xf numFmtId="164" fontId="9" fillId="19" borderId="0" xfId="0" applyNumberFormat="1" applyFont="1" applyFill="1" applyAlignment="1" applyProtection="1">
      <alignment vertical="center"/>
      <protection hidden="1"/>
    </xf>
    <xf numFmtId="1" fontId="9" fillId="19" borderId="0" xfId="0" applyNumberFormat="1" applyFont="1" applyFill="1" applyAlignment="1" applyProtection="1">
      <alignment vertical="center"/>
      <protection hidden="1"/>
    </xf>
    <xf numFmtId="20" fontId="6" fillId="19" borderId="0" xfId="0" applyNumberFormat="1" applyFont="1" applyFill="1" applyAlignment="1" applyProtection="1">
      <alignment horizontal="center" vertical="center"/>
      <protection hidden="1"/>
    </xf>
    <xf numFmtId="173" fontId="6" fillId="19" borderId="0" xfId="0" applyNumberFormat="1" applyFont="1" applyFill="1" applyAlignment="1" applyProtection="1">
      <alignment vertical="center"/>
      <protection hidden="1"/>
    </xf>
    <xf numFmtId="171" fontId="9" fillId="19" borderId="0" xfId="0" applyNumberFormat="1" applyFont="1" applyFill="1" applyAlignment="1" applyProtection="1">
      <protection hidden="1"/>
    </xf>
    <xf numFmtId="164" fontId="9" fillId="19" borderId="0" xfId="0" applyNumberFormat="1" applyFont="1" applyFill="1" applyAlignment="1" applyProtection="1">
      <protection hidden="1"/>
    </xf>
    <xf numFmtId="1" fontId="9" fillId="19" borderId="0" xfId="0" applyNumberFormat="1" applyFont="1" applyFill="1" applyAlignment="1" applyProtection="1">
      <protection hidden="1"/>
    </xf>
    <xf numFmtId="20" fontId="6" fillId="19" borderId="0" xfId="0" quotePrefix="1" applyNumberFormat="1" applyFont="1" applyFill="1" applyAlignment="1" applyProtection="1">
      <alignment horizontal="center"/>
      <protection hidden="1"/>
    </xf>
    <xf numFmtId="20" fontId="6" fillId="19" borderId="0" xfId="0" applyNumberFormat="1" applyFont="1" applyFill="1" applyAlignment="1" applyProtection="1">
      <alignment horizontal="center"/>
      <protection hidden="1"/>
    </xf>
    <xf numFmtId="9" fontId="6" fillId="19" borderId="0" xfId="2" applyFont="1" applyFill="1" applyAlignment="1" applyProtection="1">
      <alignment vertical="center"/>
      <protection hidden="1"/>
    </xf>
    <xf numFmtId="164" fontId="6" fillId="19" borderId="0" xfId="2" applyNumberFormat="1" applyFont="1" applyFill="1" applyAlignment="1" applyProtection="1">
      <alignment vertical="center"/>
      <protection hidden="1"/>
    </xf>
    <xf numFmtId="0" fontId="6" fillId="19" borderId="0" xfId="2" applyNumberFormat="1" applyFont="1" applyFill="1" applyAlignment="1" applyProtection="1">
      <alignment horizontal="center" vertical="center"/>
      <protection hidden="1"/>
    </xf>
    <xf numFmtId="0" fontId="30" fillId="19" borderId="0" xfId="0" applyFont="1" applyFill="1" applyAlignment="1" applyProtection="1">
      <alignment horizontal="center"/>
      <protection hidden="1"/>
    </xf>
    <xf numFmtId="0" fontId="30" fillId="19" borderId="0" xfId="0" applyFont="1" applyFill="1" applyAlignment="1" applyProtection="1">
      <alignment horizontal="left"/>
      <protection hidden="1"/>
    </xf>
    <xf numFmtId="9" fontId="6" fillId="19" borderId="0" xfId="2" applyFont="1" applyFill="1" applyAlignment="1" applyProtection="1">
      <alignment horizontal="right" vertical="center"/>
      <protection hidden="1"/>
    </xf>
    <xf numFmtId="164" fontId="6" fillId="19" borderId="0" xfId="2" applyNumberFormat="1" applyFont="1" applyFill="1" applyAlignment="1" applyProtection="1">
      <alignment horizontal="center" vertical="center"/>
      <protection hidden="1"/>
    </xf>
    <xf numFmtId="0" fontId="10" fillId="19" borderId="0" xfId="0" applyFont="1" applyFill="1" applyAlignment="1" applyProtection="1">
      <protection hidden="1"/>
    </xf>
    <xf numFmtId="0" fontId="30" fillId="19" borderId="0" xfId="0" applyFont="1" applyFill="1" applyAlignment="1" applyProtection="1">
      <protection hidden="1"/>
    </xf>
    <xf numFmtId="9" fontId="6" fillId="19" borderId="0" xfId="2" applyFont="1" applyFill="1" applyAlignment="1" applyProtection="1">
      <alignment horizontal="left" vertical="center"/>
      <protection hidden="1"/>
    </xf>
    <xf numFmtId="0" fontId="6" fillId="19" borderId="0" xfId="2" applyNumberFormat="1" applyFont="1" applyFill="1" applyBorder="1" applyAlignment="1" applyProtection="1">
      <alignment vertical="center"/>
      <protection hidden="1"/>
    </xf>
    <xf numFmtId="176" fontId="9" fillId="19" borderId="0" xfId="0" applyNumberFormat="1" applyFont="1" applyFill="1" applyAlignment="1" applyProtection="1">
      <alignment horizontal="center" vertical="center"/>
      <protection hidden="1"/>
    </xf>
    <xf numFmtId="164" fontId="6" fillId="19" borderId="0" xfId="0" applyNumberFormat="1" applyFont="1" applyFill="1" applyAlignment="1" applyProtection="1">
      <alignment horizontal="center" vertical="center"/>
      <protection hidden="1"/>
    </xf>
    <xf numFmtId="176" fontId="6" fillId="19" borderId="0" xfId="0" applyNumberFormat="1" applyFont="1" applyFill="1" applyAlignment="1" applyProtection="1">
      <alignment horizontal="center" vertical="center"/>
      <protection hidden="1"/>
    </xf>
    <xf numFmtId="9" fontId="9" fillId="19" borderId="0" xfId="0" applyNumberFormat="1" applyFont="1" applyFill="1" applyAlignment="1" applyProtection="1">
      <alignment vertical="center"/>
      <protection hidden="1"/>
    </xf>
    <xf numFmtId="0" fontId="27" fillId="19" borderId="0" xfId="0" applyFont="1" applyFill="1" applyBorder="1" applyAlignment="1" applyProtection="1">
      <alignment horizontal="left" vertical="center" indent="1"/>
      <protection hidden="1"/>
    </xf>
    <xf numFmtId="0" fontId="3" fillId="18" borderId="0" xfId="0" applyFont="1" applyFill="1" applyAlignment="1" applyProtection="1">
      <alignment vertical="center" textRotation="90"/>
      <protection locked="0"/>
    </xf>
    <xf numFmtId="176" fontId="6" fillId="19" borderId="0" xfId="0" applyNumberFormat="1" applyFont="1" applyFill="1" applyAlignment="1" applyProtection="1">
      <alignment horizontal="right" vertical="center"/>
      <protection hidden="1"/>
    </xf>
    <xf numFmtId="0" fontId="40" fillId="19" borderId="23" xfId="0" applyFont="1" applyFill="1" applyBorder="1" applyAlignment="1" applyProtection="1">
      <alignment horizontal="left" vertical="top" wrapText="1" indent="1"/>
    </xf>
    <xf numFmtId="0" fontId="40" fillId="19" borderId="24" xfId="0" applyFont="1" applyFill="1" applyBorder="1" applyAlignment="1" applyProtection="1">
      <alignment horizontal="left" vertical="top" wrapText="1" indent="1"/>
    </xf>
    <xf numFmtId="0" fontId="42" fillId="0" borderId="25" xfId="0" applyFont="1" applyBorder="1" applyAlignment="1">
      <alignment horizontal="left" vertical="top" wrapText="1" indent="1"/>
    </xf>
    <xf numFmtId="0" fontId="25" fillId="19" borderId="0" xfId="0" applyFont="1" applyFill="1" applyBorder="1" applyAlignment="1" applyProtection="1">
      <alignment horizontal="center" vertical="center" wrapText="1"/>
    </xf>
    <xf numFmtId="0" fontId="19" fillId="0" borderId="10" xfId="0" applyFont="1" applyFill="1" applyBorder="1" applyAlignment="1" applyProtection="1">
      <alignment horizontal="center" vertical="center"/>
      <protection locked="0"/>
    </xf>
    <xf numFmtId="0" fontId="19" fillId="0" borderId="3" xfId="0" applyFont="1" applyFill="1" applyBorder="1" applyAlignment="1" applyProtection="1">
      <alignment horizontal="center" vertical="center"/>
      <protection locked="0"/>
    </xf>
    <xf numFmtId="0" fontId="19" fillId="0" borderId="11" xfId="0" applyFont="1" applyFill="1" applyBorder="1" applyAlignment="1" applyProtection="1">
      <alignment horizontal="center" vertical="center"/>
      <protection locked="0"/>
    </xf>
    <xf numFmtId="176" fontId="38" fillId="9" borderId="18" xfId="2" applyNumberFormat="1" applyFont="1" applyFill="1" applyBorder="1" applyAlignment="1" applyProtection="1">
      <alignment horizontal="center" vertical="center"/>
      <protection locked="0"/>
    </xf>
    <xf numFmtId="176" fontId="38" fillId="9" borderId="19" xfId="2" applyNumberFormat="1" applyFont="1" applyFill="1" applyBorder="1" applyAlignment="1" applyProtection="1">
      <alignment horizontal="center" vertical="center"/>
      <protection locked="0"/>
    </xf>
    <xf numFmtId="176" fontId="37" fillId="9" borderId="18" xfId="2" applyNumberFormat="1" applyFont="1" applyFill="1" applyBorder="1" applyAlignment="1" applyProtection="1">
      <alignment horizontal="center" vertical="center"/>
      <protection locked="0"/>
    </xf>
    <xf numFmtId="176" fontId="37" fillId="9" borderId="19" xfId="2" applyNumberFormat="1" applyFont="1" applyFill="1" applyBorder="1" applyAlignment="1" applyProtection="1">
      <alignment horizontal="center" vertical="center"/>
      <protection locked="0"/>
    </xf>
    <xf numFmtId="9" fontId="37" fillId="19" borderId="18" xfId="2" applyFont="1" applyFill="1" applyBorder="1" applyAlignment="1" applyProtection="1">
      <alignment horizontal="center" vertical="center"/>
      <protection locked="0"/>
    </xf>
    <xf numFmtId="9" fontId="37" fillId="19" borderId="19" xfId="2" applyFont="1" applyFill="1" applyBorder="1" applyAlignment="1" applyProtection="1">
      <alignment horizontal="center" vertical="center"/>
      <protection locked="0"/>
    </xf>
    <xf numFmtId="0" fontId="27" fillId="19" borderId="1" xfId="0" applyFont="1" applyFill="1" applyBorder="1" applyAlignment="1">
      <alignment horizontal="left" vertical="center" wrapText="1" indent="1"/>
    </xf>
    <xf numFmtId="0" fontId="27" fillId="19" borderId="0" xfId="0" applyFont="1" applyFill="1" applyBorder="1" applyAlignment="1">
      <alignment horizontal="left" vertical="center" wrapText="1" indent="1"/>
    </xf>
    <xf numFmtId="9" fontId="4" fillId="0" borderId="20" xfId="0" applyNumberFormat="1" applyFont="1" applyBorder="1" applyAlignment="1" applyProtection="1">
      <alignment horizontal="center" vertical="center"/>
      <protection locked="0"/>
    </xf>
    <xf numFmtId="9" fontId="4" fillId="0" borderId="21" xfId="0" applyNumberFormat="1" applyFont="1" applyBorder="1" applyAlignment="1" applyProtection="1">
      <alignment horizontal="center" vertical="center"/>
      <protection locked="0"/>
    </xf>
    <xf numFmtId="9" fontId="4" fillId="0" borderId="22" xfId="0" applyNumberFormat="1" applyFont="1" applyBorder="1" applyAlignment="1" applyProtection="1">
      <alignment horizontal="center" vertical="center"/>
      <protection locked="0"/>
    </xf>
    <xf numFmtId="0" fontId="6" fillId="19" borderId="0" xfId="0" applyFont="1" applyFill="1" applyAlignment="1" applyProtection="1">
      <alignment horizontal="center" vertical="center"/>
      <protection hidden="1"/>
    </xf>
    <xf numFmtId="176" fontId="6" fillId="19" borderId="0" xfId="0" applyNumberFormat="1" applyFont="1" applyFill="1" applyAlignment="1" applyProtection="1">
      <alignment horizontal="center" vertical="center"/>
      <protection hidden="1"/>
    </xf>
    <xf numFmtId="20" fontId="6" fillId="19" borderId="0" xfId="0" applyNumberFormat="1" applyFont="1" applyFill="1" applyAlignment="1" applyProtection="1">
      <alignment horizontal="center"/>
      <protection hidden="1"/>
    </xf>
    <xf numFmtId="0" fontId="6" fillId="19" borderId="0" xfId="0" applyFont="1" applyFill="1" applyAlignment="1" applyProtection="1">
      <alignment horizontal="center" vertical="center"/>
    </xf>
    <xf numFmtId="0" fontId="21" fillId="17" borderId="0" xfId="0" applyFont="1" applyFill="1" applyAlignment="1" applyProtection="1">
      <alignment horizontal="center" vertical="center" textRotation="90"/>
    </xf>
    <xf numFmtId="176" fontId="9" fillId="19" borderId="0" xfId="0" applyNumberFormat="1" applyFont="1" applyFill="1" applyAlignment="1" applyProtection="1">
      <alignment horizontal="center" vertical="center"/>
      <protection hidden="1"/>
    </xf>
    <xf numFmtId="20" fontId="6" fillId="19" borderId="0" xfId="0" applyNumberFormat="1" applyFont="1" applyFill="1" applyBorder="1" applyAlignment="1" applyProtection="1">
      <alignment horizontal="center" vertical="center"/>
      <protection hidden="1"/>
    </xf>
    <xf numFmtId="20" fontId="6" fillId="19" borderId="0" xfId="0" applyNumberFormat="1" applyFont="1" applyFill="1" applyAlignment="1" applyProtection="1">
      <alignment horizontal="center" vertical="center"/>
      <protection hidden="1"/>
    </xf>
    <xf numFmtId="0" fontId="6" fillId="19" borderId="0" xfId="0" quotePrefix="1" applyFont="1" applyFill="1" applyAlignment="1" applyProtection="1">
      <alignment horizontal="center"/>
      <protection hidden="1"/>
    </xf>
  </cellXfs>
  <cellStyles count="3">
    <cellStyle name="Euro" xfId="1"/>
    <cellStyle name="Prozent" xfId="2" builtinId="5"/>
    <cellStyle name="Standard" xfId="0" builtinId="0"/>
  </cellStyles>
  <dxfs count="61">
    <dxf>
      <font>
        <color rgb="FFFF0000"/>
      </font>
    </dxf>
    <dxf>
      <font>
        <b/>
        <i val="0"/>
        <condense val="0"/>
        <extend val="0"/>
      </font>
      <fill>
        <patternFill>
          <bgColor indexed="46"/>
        </patternFill>
      </fill>
    </dxf>
    <dxf>
      <font>
        <color rgb="FFFF0000"/>
      </font>
    </dxf>
    <dxf>
      <font>
        <condense val="0"/>
        <extend val="0"/>
        <color indexed="10"/>
      </font>
    </dxf>
    <dxf>
      <font>
        <b/>
        <i val="0"/>
        <condense val="0"/>
        <extend val="0"/>
      </font>
      <fill>
        <patternFill>
          <bgColor indexed="46"/>
        </patternFill>
      </fill>
    </dxf>
    <dxf>
      <font>
        <condense val="0"/>
        <extend val="0"/>
        <color indexed="10"/>
      </font>
    </dxf>
    <dxf>
      <fill>
        <patternFill>
          <bgColor indexed="10"/>
        </patternFill>
      </fill>
    </dxf>
    <dxf>
      <fill>
        <patternFill>
          <bgColor indexed="10"/>
        </patternFill>
      </fill>
    </dxf>
    <dxf>
      <font>
        <b/>
        <i val="0"/>
        <condense val="0"/>
        <extend val="0"/>
        <color indexed="10"/>
      </font>
    </dxf>
    <dxf>
      <font>
        <b/>
        <i val="0"/>
        <condense val="0"/>
        <extend val="0"/>
        <color indexed="10"/>
      </font>
    </dxf>
    <dxf>
      <font>
        <b/>
        <i val="0"/>
        <condense val="0"/>
        <extend val="0"/>
        <color indexed="10"/>
      </font>
      <border>
        <left/>
        <right/>
        <top/>
        <bottom/>
      </border>
    </dxf>
    <dxf>
      <font>
        <b/>
        <i val="0"/>
        <condense val="0"/>
        <extend val="0"/>
        <u val="none"/>
        <color indexed="10"/>
      </font>
      <fill>
        <patternFill patternType="none">
          <bgColor indexed="65"/>
        </patternFill>
      </fill>
    </dxf>
    <dxf>
      <font>
        <condense val="0"/>
        <extend val="0"/>
        <color indexed="10"/>
      </font>
    </dxf>
    <dxf>
      <font>
        <condense val="0"/>
        <extend val="0"/>
        <color indexed="52"/>
      </font>
    </dxf>
    <dxf>
      <font>
        <b/>
        <i val="0"/>
        <condense val="0"/>
        <extend val="0"/>
        <color indexed="10"/>
      </font>
      <border>
        <left/>
        <right/>
        <top/>
        <bottom/>
      </border>
    </dxf>
    <dxf>
      <font>
        <b/>
        <i val="0"/>
        <condense val="0"/>
        <extend val="0"/>
        <u val="none"/>
        <color indexed="10"/>
      </font>
      <fill>
        <patternFill patternType="none">
          <bgColor indexed="65"/>
        </patternFill>
      </fill>
    </dxf>
    <dxf>
      <font>
        <b/>
        <i val="0"/>
        <condense val="0"/>
        <extend val="0"/>
        <color indexed="10"/>
      </font>
      <border>
        <left/>
        <right/>
        <top/>
        <bottom/>
      </border>
    </dxf>
    <dxf>
      <font>
        <b/>
        <i val="0"/>
        <condense val="0"/>
        <extend val="0"/>
        <u val="none"/>
        <color indexed="10"/>
      </font>
      <fill>
        <patternFill patternType="none">
          <bgColor indexed="65"/>
        </patternFill>
      </fill>
    </dxf>
    <dxf>
      <font>
        <b/>
        <i val="0"/>
        <condense val="0"/>
        <extend val="0"/>
        <color indexed="10"/>
      </font>
      <border>
        <left/>
        <right/>
        <top/>
        <bottom/>
      </border>
    </dxf>
    <dxf>
      <font>
        <b/>
        <i val="0"/>
        <condense val="0"/>
        <extend val="0"/>
        <u val="none"/>
        <color indexed="10"/>
      </font>
      <fill>
        <patternFill patternType="none">
          <bgColor indexed="65"/>
        </patternFill>
      </fill>
    </dxf>
    <dxf>
      <font>
        <b/>
        <i val="0"/>
        <condense val="0"/>
        <extend val="0"/>
        <color indexed="10"/>
      </font>
      <border>
        <left/>
        <right/>
        <top/>
        <bottom/>
      </border>
    </dxf>
    <dxf>
      <font>
        <b/>
        <i val="0"/>
        <condense val="0"/>
        <extend val="0"/>
        <u val="none"/>
        <color indexed="10"/>
      </font>
      <fill>
        <patternFill patternType="none">
          <bgColor indexed="65"/>
        </patternFill>
      </fill>
    </dxf>
    <dxf>
      <font>
        <b/>
        <i val="0"/>
        <condense val="0"/>
        <extend val="0"/>
        <color indexed="10"/>
      </font>
      <border>
        <left/>
        <right/>
        <top/>
        <bottom/>
      </border>
    </dxf>
    <dxf>
      <font>
        <b/>
        <i val="0"/>
        <condense val="0"/>
        <extend val="0"/>
        <u val="none"/>
        <color indexed="10"/>
      </font>
      <fill>
        <patternFill patternType="none">
          <bgColor indexed="65"/>
        </patternFill>
      </fill>
    </dxf>
    <dxf>
      <font>
        <b/>
        <i val="0"/>
        <condense val="0"/>
        <extend val="0"/>
        <color indexed="10"/>
      </font>
      <border>
        <left/>
        <right/>
        <top/>
        <bottom/>
      </border>
    </dxf>
    <dxf>
      <font>
        <b/>
        <i val="0"/>
        <condense val="0"/>
        <extend val="0"/>
        <u val="none"/>
        <color indexed="10"/>
      </font>
      <fill>
        <patternFill patternType="none">
          <bgColor indexed="65"/>
        </patternFill>
      </fill>
    </dxf>
    <dxf>
      <font>
        <b/>
        <i val="0"/>
        <condense val="0"/>
        <extend val="0"/>
        <color indexed="10"/>
      </font>
      <border>
        <left/>
        <right/>
        <top/>
        <bottom/>
      </border>
    </dxf>
    <dxf>
      <font>
        <b/>
        <i val="0"/>
        <condense val="0"/>
        <extend val="0"/>
        <u val="none"/>
        <color indexed="10"/>
      </font>
      <fill>
        <patternFill patternType="none">
          <bgColor indexed="65"/>
        </patternFill>
      </fill>
    </dxf>
    <dxf>
      <font>
        <b/>
        <i val="0"/>
        <condense val="0"/>
        <extend val="0"/>
        <color indexed="10"/>
      </font>
      <border>
        <left/>
        <right/>
        <top/>
        <bottom/>
      </border>
    </dxf>
    <dxf>
      <font>
        <b/>
        <i val="0"/>
        <condense val="0"/>
        <extend val="0"/>
        <u val="none"/>
        <color indexed="10"/>
      </font>
      <fill>
        <patternFill patternType="none">
          <bgColor indexed="65"/>
        </patternFill>
      </fill>
    </dxf>
    <dxf>
      <font>
        <b/>
        <i val="0"/>
        <condense val="0"/>
        <extend val="0"/>
        <color indexed="10"/>
      </font>
      <border>
        <left/>
        <right/>
        <top/>
        <bottom/>
      </border>
    </dxf>
    <dxf>
      <font>
        <b/>
        <i val="0"/>
        <condense val="0"/>
        <extend val="0"/>
        <u val="none"/>
        <color indexed="10"/>
      </font>
      <fill>
        <patternFill patternType="none">
          <bgColor indexed="65"/>
        </patternFill>
      </fill>
    </dxf>
    <dxf>
      <font>
        <b/>
        <i val="0"/>
        <condense val="0"/>
        <extend val="0"/>
        <color indexed="10"/>
      </font>
      <border>
        <left/>
        <right/>
        <top/>
        <bottom/>
      </border>
    </dxf>
    <dxf>
      <font>
        <b/>
        <i val="0"/>
        <condense val="0"/>
        <extend val="0"/>
        <u val="none"/>
        <color indexed="10"/>
      </font>
      <fill>
        <patternFill patternType="none">
          <bgColor indexed="65"/>
        </patternFill>
      </fill>
    </dxf>
    <dxf>
      <font>
        <b/>
        <i val="0"/>
        <condense val="0"/>
        <extend val="0"/>
        <color indexed="10"/>
      </font>
      <border>
        <left/>
        <right/>
        <top/>
        <bottom/>
      </border>
    </dxf>
    <dxf>
      <font>
        <b/>
        <i val="0"/>
        <condense val="0"/>
        <extend val="0"/>
        <u val="none"/>
        <color indexed="10"/>
      </font>
      <fill>
        <patternFill patternType="none">
          <bgColor indexed="65"/>
        </patternFill>
      </fill>
    </dxf>
    <dxf>
      <font>
        <b/>
        <i val="0"/>
        <condense val="0"/>
        <extend val="0"/>
      </font>
      <fill>
        <patternFill>
          <bgColor indexed="46"/>
        </patternFill>
      </fill>
    </dxf>
    <dxf>
      <font>
        <condense val="0"/>
        <extend val="0"/>
        <color indexed="9"/>
      </font>
    </dxf>
    <dxf>
      <font>
        <condense val="0"/>
        <extend val="0"/>
        <color indexed="9"/>
      </font>
    </dxf>
    <dxf>
      <font>
        <condense val="0"/>
        <extend val="0"/>
        <color indexed="9"/>
      </font>
    </dxf>
    <dxf>
      <font>
        <b/>
        <i val="0"/>
        <condense val="0"/>
        <extend val="0"/>
        <color indexed="10"/>
      </font>
    </dxf>
    <dxf>
      <font>
        <b/>
        <i val="0"/>
        <condense val="0"/>
        <extend val="0"/>
        <color indexed="10"/>
      </font>
      <fill>
        <patternFill>
          <bgColor indexed="9"/>
        </patternFill>
      </fill>
    </dxf>
    <dxf>
      <font>
        <b/>
        <i val="0"/>
        <condense val="0"/>
        <extend val="0"/>
        <color indexed="10"/>
      </font>
      <fill>
        <patternFill>
          <bgColor indexed="9"/>
        </patternFill>
      </fill>
    </dxf>
    <dxf>
      <font>
        <b/>
        <i val="0"/>
        <condense val="0"/>
        <extend val="0"/>
        <color indexed="10"/>
      </font>
      <fill>
        <patternFill>
          <bgColor indexed="9"/>
        </patternFill>
      </fill>
    </dxf>
    <dxf>
      <font>
        <b/>
        <i val="0"/>
        <condense val="0"/>
        <extend val="0"/>
        <u val="none"/>
        <color indexed="10"/>
      </font>
      <fill>
        <patternFill patternType="none">
          <bgColor indexed="65"/>
        </patternFill>
      </fill>
    </dxf>
    <dxf>
      <font>
        <b/>
        <i val="0"/>
        <condense val="0"/>
        <extend val="0"/>
        <color indexed="10"/>
      </font>
      <fill>
        <patternFill>
          <bgColor indexed="9"/>
        </patternFill>
      </fill>
    </dxf>
    <dxf>
      <font>
        <b/>
        <i val="0"/>
        <condense val="0"/>
        <extend val="0"/>
        <color indexed="10"/>
      </font>
      <fill>
        <patternFill>
          <bgColor indexed="9"/>
        </patternFill>
      </fill>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b/>
        <i val="0"/>
        <condense val="0"/>
        <extend val="0"/>
      </font>
      <fill>
        <patternFill>
          <bgColor indexed="26"/>
        </patternFill>
      </fill>
    </dxf>
    <dxf>
      <font>
        <b/>
        <i val="0"/>
        <condense val="0"/>
        <extend val="0"/>
      </font>
      <fill>
        <patternFill>
          <bgColor indexed="46"/>
        </patternFill>
      </fill>
    </dxf>
    <dxf>
      <font>
        <condense val="0"/>
        <extend val="0"/>
        <color indexed="10"/>
      </font>
      <fill>
        <patternFill>
          <bgColor indexed="52"/>
        </patternFill>
      </fill>
    </dxf>
    <dxf>
      <font>
        <condense val="0"/>
        <extend val="0"/>
        <color indexed="10"/>
      </font>
    </dxf>
    <dxf>
      <font>
        <condense val="0"/>
        <extend val="0"/>
        <color indexed="10"/>
      </font>
    </dxf>
    <dxf>
      <font>
        <color rgb="FFFF0000"/>
        <name val="Calibri Light"/>
        <scheme val="none"/>
      </font>
    </dxf>
    <dxf>
      <font>
        <condense val="0"/>
        <extend val="0"/>
        <color indexed="10"/>
      </font>
    </dxf>
    <dxf>
      <font>
        <condense val="0"/>
        <extend val="0"/>
        <color indexed="10"/>
      </font>
    </dxf>
    <dxf>
      <font>
        <condense val="0"/>
        <extend val="0"/>
        <color indexed="9"/>
      </font>
      <fill>
        <patternFill>
          <bgColor indexed="9"/>
        </patternFill>
      </fill>
      <border>
        <left/>
        <right/>
        <top/>
        <bottom/>
      </border>
    </dxf>
  </dxfs>
  <tableStyles count="0" defaultTableStyle="TableStyleMedium2" defaultPivotStyle="PivotStyleLight16"/>
  <colors>
    <mruColors>
      <color rgb="FFEF930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JPG"/><Relationship Id="rId1" Type="http://schemas.openxmlformats.org/officeDocument/2006/relationships/hyperlink" Target="http://brotkruemel.com" TargetMode="External"/></Relationships>
</file>

<file path=xl/drawings/drawing1.xml><?xml version="1.0" encoding="utf-8"?>
<xdr:wsDr xmlns:xdr="http://schemas.openxmlformats.org/drawingml/2006/spreadsheetDrawing" xmlns:a="http://schemas.openxmlformats.org/drawingml/2006/main">
  <xdr:twoCellAnchor editAs="oneCell">
    <xdr:from>
      <xdr:col>1</xdr:col>
      <xdr:colOff>123826</xdr:colOff>
      <xdr:row>3</xdr:row>
      <xdr:rowOff>38100</xdr:rowOff>
    </xdr:from>
    <xdr:to>
      <xdr:col>6</xdr:col>
      <xdr:colOff>294410</xdr:colOff>
      <xdr:row>4</xdr:row>
      <xdr:rowOff>23721</xdr:rowOff>
    </xdr:to>
    <xdr:pic>
      <xdr:nvPicPr>
        <xdr:cNvPr id="2" name="Grafik 1">
          <a:hlinkClick xmlns:r="http://schemas.openxmlformats.org/officeDocument/2006/relationships" r:id="rId1"/>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428626" y="2162175"/>
          <a:ext cx="2800350" cy="1004796"/>
        </a:xfrm>
        <a:prstGeom prst="rect">
          <a:avLst/>
        </a:prstGeom>
      </xdr:spPr>
    </xdr:pic>
    <xdr:clientData/>
  </xdr:twoCellAnchor>
  <xdr:twoCellAnchor editAs="oneCell">
    <xdr:from>
      <xdr:col>0</xdr:col>
      <xdr:colOff>234661</xdr:colOff>
      <xdr:row>1</xdr:row>
      <xdr:rowOff>152400</xdr:rowOff>
    </xdr:from>
    <xdr:to>
      <xdr:col>1</xdr:col>
      <xdr:colOff>672811</xdr:colOff>
      <xdr:row>1</xdr:row>
      <xdr:rowOff>895350</xdr:rowOff>
    </xdr:to>
    <xdr:pic>
      <xdr:nvPicPr>
        <xdr:cNvPr id="4" name="Grafik 3"/>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34661" y="325582"/>
          <a:ext cx="741218" cy="742950"/>
        </a:xfrm>
        <a:prstGeom prst="rect">
          <a:avLst/>
        </a:prstGeom>
      </xdr:spPr>
    </xdr:pic>
    <xdr:clientData/>
  </xdr:twoCellAnchor>
  <xdr:twoCellAnchor editAs="oneCell">
    <xdr:from>
      <xdr:col>14</xdr:col>
      <xdr:colOff>46781</xdr:colOff>
      <xdr:row>157</xdr:row>
      <xdr:rowOff>66676</xdr:rowOff>
    </xdr:from>
    <xdr:to>
      <xdr:col>16</xdr:col>
      <xdr:colOff>381000</xdr:colOff>
      <xdr:row>158</xdr:row>
      <xdr:rowOff>510886</xdr:rowOff>
    </xdr:to>
    <xdr:pic>
      <xdr:nvPicPr>
        <xdr:cNvPr id="6" name="Grafik 5">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009806" y="9658351"/>
          <a:ext cx="1858219" cy="66674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7" filterMode="1">
    <tabColor rgb="FFFFC000"/>
    <pageSetUpPr fitToPage="1"/>
  </sheetPr>
  <dimension ref="A1:IV169"/>
  <sheetViews>
    <sheetView tabSelected="1" showOutlineSymbols="0" topLeftCell="A2" zoomScale="90" zoomScaleNormal="90" workbookViewId="0">
      <selection activeCell="B7" sqref="B7:J7"/>
    </sheetView>
  </sheetViews>
  <sheetFormatPr baseColWidth="10" defaultColWidth="0" defaultRowHeight="12.75" zeroHeight="1" x14ac:dyDescent="0.2"/>
  <cols>
    <col min="1" max="1" width="4.5703125" style="9" customWidth="1"/>
    <col min="2" max="2" width="11.42578125" style="9" customWidth="1"/>
    <col min="3" max="3" width="9.7109375" style="9" customWidth="1"/>
    <col min="4" max="4" width="2.42578125" style="9" customWidth="1"/>
    <col min="5" max="6" width="7.85546875" style="9" customWidth="1"/>
    <col min="7" max="7" width="11.42578125" style="9" customWidth="1"/>
    <col min="8" max="8" width="4.28515625" style="9" customWidth="1"/>
    <col min="9" max="9" width="8.28515625" style="9" customWidth="1"/>
    <col min="10" max="13" width="12.28515625" style="9" customWidth="1"/>
    <col min="14" max="14" width="9.85546875" style="9" customWidth="1"/>
    <col min="15" max="17" width="11.42578125" style="9" customWidth="1"/>
    <col min="18" max="18" width="5.5703125" style="9" customWidth="1"/>
    <col min="19" max="256" width="11.42578125" style="9" hidden="1" customWidth="1"/>
    <col min="257" max="16384" width="0" style="9" hidden="1"/>
  </cols>
  <sheetData>
    <row r="1" spans="1:151" ht="13.5" customHeight="1" thickBot="1" x14ac:dyDescent="0.25">
      <c r="A1" s="143"/>
      <c r="B1" s="143"/>
      <c r="C1" s="143"/>
      <c r="D1" s="144"/>
      <c r="E1" s="144"/>
      <c r="F1" s="144"/>
      <c r="G1" s="144"/>
      <c r="H1" s="144"/>
      <c r="I1" s="144"/>
      <c r="J1" s="144"/>
      <c r="K1" s="144"/>
      <c r="L1" s="144"/>
      <c r="M1" s="144"/>
      <c r="N1" s="144"/>
      <c r="O1" s="145"/>
      <c r="P1" s="149"/>
      <c r="Q1" s="150"/>
      <c r="R1" s="10"/>
      <c r="S1" s="3"/>
      <c r="T1" s="17"/>
      <c r="U1" s="3"/>
      <c r="V1" s="18"/>
      <c r="Z1" s="19"/>
      <c r="AA1" s="12" t="s">
        <v>32</v>
      </c>
      <c r="AB1" s="20" t="str">
        <f>"DSF-V"</f>
        <v>DSF-V</v>
      </c>
      <c r="AC1" s="21">
        <v>1</v>
      </c>
      <c r="AD1" s="4"/>
      <c r="AE1" s="8"/>
      <c r="AF1" s="8"/>
      <c r="AG1" s="8"/>
      <c r="AP1" s="7"/>
      <c r="AQ1" s="23" t="s">
        <v>74</v>
      </c>
      <c r="AR1" s="24"/>
      <c r="AS1" s="24"/>
      <c r="AU1" s="25">
        <f>J12</f>
        <v>0</v>
      </c>
      <c r="AV1" s="26">
        <f>AU1/1.2*0.02</f>
        <v>0</v>
      </c>
      <c r="AW1" s="4"/>
      <c r="AX1" s="17"/>
      <c r="AZ1" s="27" t="s">
        <v>71</v>
      </c>
      <c r="BA1" s="28">
        <f>IF(OR(L1="Schrot",L1="VK"),1.03,IF(L1&gt;1400,1.02,IF(L1&gt;1000,1.01,1)))</f>
        <v>1</v>
      </c>
      <c r="BB1" s="27" t="s">
        <v>72</v>
      </c>
      <c r="BC1" s="17" t="s">
        <v>94</v>
      </c>
      <c r="BD1" s="17"/>
      <c r="BE1" s="17"/>
      <c r="BF1" s="17"/>
      <c r="BG1" s="17"/>
      <c r="BH1" s="17"/>
      <c r="BP1" s="17"/>
      <c r="BT1" s="17"/>
      <c r="BU1" s="17"/>
      <c r="BV1" s="17"/>
      <c r="BW1" s="17"/>
      <c r="BX1" s="17"/>
      <c r="BY1" s="17"/>
      <c r="BZ1" s="17"/>
      <c r="CA1" s="17"/>
      <c r="CB1" s="17"/>
      <c r="CC1" s="17"/>
      <c r="CD1" s="17"/>
      <c r="CE1" s="17"/>
      <c r="CF1" s="17"/>
      <c r="CG1" s="17"/>
      <c r="CH1" s="17"/>
      <c r="CI1" s="17"/>
      <c r="CJ1" s="17"/>
      <c r="CK1" s="17"/>
      <c r="CL1" s="17"/>
      <c r="CM1" s="17"/>
      <c r="CN1" s="17"/>
      <c r="CO1" s="17"/>
      <c r="CP1" s="17"/>
      <c r="CQ1" s="17"/>
      <c r="CR1" s="17"/>
      <c r="CS1" s="17"/>
      <c r="CT1" s="17"/>
      <c r="CU1" s="17"/>
      <c r="CV1" s="17"/>
      <c r="CW1" s="17"/>
      <c r="CX1" s="17"/>
      <c r="CY1" s="17"/>
      <c r="CZ1" s="17"/>
      <c r="DA1" s="17"/>
      <c r="DB1" s="17"/>
      <c r="DC1" s="17"/>
      <c r="DD1" s="17"/>
      <c r="DE1" s="17"/>
      <c r="DF1" s="17"/>
      <c r="DG1" s="17"/>
      <c r="DH1" s="17"/>
      <c r="DI1" s="17"/>
      <c r="DJ1" s="17"/>
      <c r="DK1" s="17"/>
      <c r="DL1" s="17"/>
      <c r="DM1" s="17"/>
      <c r="DN1" s="17"/>
      <c r="DO1" s="17"/>
      <c r="DP1" s="17"/>
      <c r="DQ1" s="17"/>
      <c r="DR1" s="17"/>
      <c r="DS1" s="17"/>
      <c r="DT1" s="17"/>
      <c r="DU1" s="17"/>
      <c r="DV1" s="17"/>
      <c r="DW1" s="17"/>
      <c r="DX1" s="17"/>
      <c r="DY1" s="17"/>
      <c r="DZ1" s="17"/>
      <c r="EA1" s="17"/>
      <c r="EB1" s="17"/>
      <c r="EC1" s="17"/>
      <c r="ED1" s="17"/>
      <c r="EE1" s="17"/>
      <c r="EF1" s="17"/>
      <c r="EG1" s="17"/>
      <c r="EH1" s="17"/>
      <c r="EI1" s="17"/>
      <c r="EJ1" s="17"/>
      <c r="EK1" s="17"/>
      <c r="EL1" s="17"/>
      <c r="EM1" s="17"/>
      <c r="EN1" s="17"/>
      <c r="EO1" s="17"/>
      <c r="EP1" s="17"/>
      <c r="EQ1" s="17"/>
      <c r="ER1" s="17"/>
      <c r="ES1" s="17"/>
      <c r="ET1" s="17"/>
      <c r="EU1" s="17"/>
    </row>
    <row r="2" spans="1:151" ht="185.25" customHeight="1" x14ac:dyDescent="0.2">
      <c r="A2" s="143"/>
      <c r="B2" s="151"/>
      <c r="C2" s="335" t="s">
        <v>110</v>
      </c>
      <c r="D2" s="336"/>
      <c r="E2" s="336"/>
      <c r="F2" s="336"/>
      <c r="G2" s="336"/>
      <c r="H2" s="336"/>
      <c r="I2" s="336"/>
      <c r="J2" s="336"/>
      <c r="K2" s="336"/>
      <c r="L2" s="336"/>
      <c r="M2" s="336"/>
      <c r="N2" s="336"/>
      <c r="O2" s="336"/>
      <c r="P2" s="337"/>
      <c r="Q2" s="150"/>
      <c r="R2" s="10"/>
      <c r="S2" s="3"/>
      <c r="T2" s="17"/>
      <c r="U2" s="3"/>
      <c r="V2" s="18"/>
      <c r="Z2" s="19"/>
      <c r="AA2" s="29"/>
      <c r="AB2" s="20"/>
      <c r="AC2" s="21"/>
      <c r="AD2" s="4"/>
      <c r="AE2" s="8"/>
      <c r="AF2" s="8"/>
      <c r="AG2" s="8"/>
      <c r="AP2" s="7"/>
      <c r="AQ2" s="24"/>
      <c r="AR2" s="24"/>
      <c r="AS2" s="24"/>
      <c r="AU2" s="139"/>
      <c r="AV2" s="140"/>
      <c r="AW2" s="4"/>
      <c r="AX2" s="17"/>
      <c r="AZ2" s="51"/>
      <c r="BA2" s="141"/>
      <c r="BB2" s="51"/>
      <c r="BC2" s="17"/>
      <c r="BD2" s="17"/>
      <c r="BE2" s="17"/>
      <c r="BF2" s="17"/>
      <c r="BG2" s="17"/>
      <c r="BH2" s="17"/>
      <c r="BP2" s="17"/>
      <c r="BT2" s="17"/>
      <c r="BU2" s="17"/>
      <c r="BV2" s="17"/>
      <c r="BW2" s="17"/>
      <c r="BX2" s="17"/>
      <c r="BY2" s="17"/>
      <c r="BZ2" s="17"/>
      <c r="CA2" s="17"/>
      <c r="CB2" s="17"/>
      <c r="CC2" s="17"/>
      <c r="CD2" s="17"/>
      <c r="CE2" s="17"/>
      <c r="CF2" s="17"/>
      <c r="CG2" s="17"/>
      <c r="CH2" s="17"/>
      <c r="CI2" s="17"/>
      <c r="CJ2" s="17"/>
      <c r="CK2" s="17"/>
      <c r="CL2" s="17"/>
      <c r="CM2" s="17"/>
      <c r="CN2" s="17"/>
      <c r="CO2" s="17"/>
      <c r="CP2" s="17"/>
      <c r="CQ2" s="17"/>
      <c r="CR2" s="17"/>
      <c r="CS2" s="17"/>
      <c r="CT2" s="17"/>
      <c r="CU2" s="17"/>
      <c r="CV2" s="17"/>
      <c r="CW2" s="17"/>
      <c r="CX2" s="17"/>
      <c r="CY2" s="17"/>
      <c r="CZ2" s="17"/>
      <c r="DA2" s="17"/>
      <c r="DB2" s="17"/>
      <c r="DC2" s="17"/>
      <c r="DD2" s="17"/>
      <c r="DE2" s="17"/>
      <c r="DF2" s="17"/>
      <c r="DG2" s="17"/>
      <c r="DH2" s="17"/>
      <c r="DI2" s="17"/>
      <c r="DJ2" s="17"/>
      <c r="DK2" s="17"/>
      <c r="DL2" s="17"/>
      <c r="DM2" s="17"/>
      <c r="DN2" s="17"/>
      <c r="DO2" s="17"/>
      <c r="DP2" s="17"/>
      <c r="DQ2" s="17"/>
      <c r="DR2" s="17"/>
      <c r="DS2" s="17"/>
      <c r="DT2" s="17"/>
      <c r="DU2" s="17"/>
      <c r="DV2" s="17"/>
      <c r="DW2" s="17"/>
      <c r="DX2" s="17"/>
      <c r="DY2" s="17"/>
      <c r="DZ2" s="17"/>
      <c r="EA2" s="17"/>
      <c r="EB2" s="17"/>
      <c r="EC2" s="17"/>
      <c r="ED2" s="17"/>
      <c r="EE2" s="17"/>
      <c r="EF2" s="17"/>
      <c r="EG2" s="17"/>
      <c r="EH2" s="17"/>
      <c r="EI2" s="17"/>
      <c r="EJ2" s="17"/>
      <c r="EK2" s="17"/>
      <c r="EL2" s="17"/>
      <c r="EM2" s="17"/>
      <c r="EN2" s="17"/>
      <c r="EO2" s="17"/>
      <c r="EP2" s="17"/>
      <c r="EQ2" s="17"/>
      <c r="ER2" s="17"/>
      <c r="ES2" s="17"/>
      <c r="ET2" s="17"/>
      <c r="EU2" s="17"/>
    </row>
    <row r="3" spans="1:151" s="8" customFormat="1" ht="15.75" customHeight="1" thickBot="1" x14ac:dyDescent="0.25">
      <c r="A3" s="143"/>
      <c r="B3" s="143"/>
      <c r="C3" s="143"/>
      <c r="D3" s="144"/>
      <c r="E3" s="144"/>
      <c r="F3" s="144"/>
      <c r="G3" s="144"/>
      <c r="H3" s="144"/>
      <c r="I3" s="144"/>
      <c r="J3" s="144"/>
      <c r="K3" s="144"/>
      <c r="L3" s="144"/>
      <c r="M3" s="144"/>
      <c r="N3" s="144"/>
      <c r="O3" s="145"/>
      <c r="P3" s="146"/>
      <c r="Q3" s="144"/>
      <c r="R3" s="2"/>
      <c r="S3" s="3"/>
      <c r="T3" s="4"/>
      <c r="U3" s="5"/>
      <c r="V3" s="6"/>
      <c r="W3" s="6"/>
      <c r="X3" s="4"/>
      <c r="Y3" s="4"/>
      <c r="Z3" s="4"/>
      <c r="AA3" s="7"/>
      <c r="AB3" s="4"/>
      <c r="AC3" s="7"/>
      <c r="AD3" s="4"/>
      <c r="AP3" s="7"/>
      <c r="AQ3" s="4"/>
      <c r="AR3" s="4"/>
      <c r="AS3" s="4"/>
      <c r="AT3" s="4"/>
      <c r="AU3" s="4"/>
      <c r="AV3" s="4"/>
      <c r="AW3" s="4"/>
      <c r="AX3" s="4"/>
      <c r="AY3" s="4"/>
      <c r="BD3" s="9"/>
      <c r="BH3" s="4"/>
      <c r="BI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4"/>
      <c r="DQ3" s="4"/>
      <c r="DR3" s="4"/>
      <c r="DS3" s="4"/>
      <c r="DT3" s="4"/>
      <c r="DU3" s="4"/>
      <c r="DV3" s="4"/>
      <c r="DW3" s="4"/>
      <c r="DX3" s="4"/>
      <c r="DY3" s="4"/>
      <c r="DZ3" s="4"/>
      <c r="EA3" s="4"/>
      <c r="EB3" s="4"/>
      <c r="EC3" s="4"/>
      <c r="ED3" s="4"/>
      <c r="EE3" s="4"/>
      <c r="EF3" s="4"/>
      <c r="EG3" s="4"/>
      <c r="EH3" s="4"/>
      <c r="EI3" s="4"/>
      <c r="EJ3" s="4"/>
      <c r="EK3" s="4"/>
      <c r="EL3" s="4"/>
      <c r="EM3" s="4"/>
      <c r="EN3" s="4"/>
      <c r="EO3" s="4"/>
      <c r="EP3" s="4"/>
      <c r="EQ3" s="4"/>
      <c r="ER3" s="4"/>
      <c r="ES3" s="4"/>
      <c r="ET3" s="4"/>
      <c r="EU3" s="4"/>
    </row>
    <row r="4" spans="1:151" s="8" customFormat="1" ht="80.25" customHeight="1" thickBot="1" x14ac:dyDescent="0.25">
      <c r="A4" s="143"/>
      <c r="B4" s="143"/>
      <c r="C4" s="143"/>
      <c r="D4" s="144"/>
      <c r="E4" s="144"/>
      <c r="F4" s="144"/>
      <c r="G4" s="147" t="s">
        <v>104</v>
      </c>
      <c r="H4" s="144"/>
      <c r="I4" s="144"/>
      <c r="J4" s="144"/>
      <c r="K4" s="144"/>
      <c r="L4" s="144"/>
      <c r="M4" s="144"/>
      <c r="N4" s="144"/>
      <c r="O4" s="145"/>
      <c r="P4" s="144"/>
      <c r="Q4" s="148"/>
      <c r="R4" s="10"/>
      <c r="S4" s="3"/>
      <c r="T4" s="3"/>
      <c r="U4" s="3"/>
      <c r="V4" s="4"/>
      <c r="W4" s="6"/>
      <c r="X4" s="4"/>
      <c r="Y4" s="4"/>
      <c r="Z4" s="11" t="str">
        <f>VLOOKUP(B7,arrRSAUERFÜHRUNG,2,FALSE)</f>
        <v>DZF 1</v>
      </c>
      <c r="AA4" s="12" t="s">
        <v>31</v>
      </c>
      <c r="AB4" s="13" t="str">
        <f>"DSF-G"</f>
        <v>DSF-G</v>
      </c>
      <c r="AC4" s="14">
        <v>0</v>
      </c>
      <c r="AD4" s="4"/>
      <c r="AP4" s="7"/>
      <c r="AQ4" s="7"/>
      <c r="AR4" s="7"/>
      <c r="AU4" s="15" t="s">
        <v>45</v>
      </c>
      <c r="AV4" s="16" t="s">
        <v>30</v>
      </c>
      <c r="AW4" s="4"/>
      <c r="AX4" s="4"/>
      <c r="AZ4" s="4" t="s">
        <v>102</v>
      </c>
      <c r="BA4" s="4"/>
      <c r="BB4" s="4"/>
      <c r="BC4" s="4"/>
      <c r="BD4" s="4"/>
      <c r="BE4" s="4"/>
      <c r="BF4" s="4"/>
      <c r="BG4" s="4"/>
      <c r="BH4" s="4"/>
      <c r="BI4" s="4"/>
      <c r="BJ4" s="4"/>
      <c r="BK4" s="4"/>
      <c r="BL4" s="4"/>
      <c r="BM4" s="4"/>
      <c r="BN4" s="4"/>
      <c r="BO4" s="4"/>
      <c r="BP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row>
    <row r="5" spans="1:151" s="8" customFormat="1" ht="7.5" customHeight="1" x14ac:dyDescent="0.2">
      <c r="A5" s="143"/>
      <c r="B5" s="143"/>
      <c r="C5" s="143"/>
      <c r="D5" s="144"/>
      <c r="E5" s="144"/>
      <c r="F5" s="144"/>
      <c r="G5" s="144"/>
      <c r="H5" s="144"/>
      <c r="I5" s="144"/>
      <c r="J5" s="144"/>
      <c r="K5" s="144"/>
      <c r="L5" s="144"/>
      <c r="M5" s="144"/>
      <c r="N5" s="144"/>
      <c r="O5" s="145"/>
      <c r="P5" s="149"/>
      <c r="Q5" s="150"/>
      <c r="R5" s="10"/>
      <c r="S5" s="4"/>
      <c r="U5" s="4"/>
      <c r="V5" s="4"/>
      <c r="X5" s="4"/>
      <c r="Y5" s="4"/>
      <c r="Z5" s="19"/>
      <c r="AA5" s="29" t="s">
        <v>33</v>
      </c>
      <c r="AB5" s="20" t="s">
        <v>12</v>
      </c>
      <c r="AC5" s="30">
        <v>2</v>
      </c>
      <c r="AD5" s="4"/>
      <c r="AP5" s="4"/>
      <c r="AQ5" s="4"/>
      <c r="AR5" s="31">
        <f>I9</f>
        <v>1</v>
      </c>
      <c r="AS5" s="32"/>
      <c r="AU5" s="33" t="s">
        <v>8</v>
      </c>
      <c r="AV5" s="4"/>
      <c r="AW5" s="4"/>
      <c r="AX5" s="34"/>
      <c r="AY5" s="34"/>
      <c r="AZ5" s="34"/>
      <c r="BA5" s="34"/>
      <c r="BB5" s="34"/>
      <c r="BC5" s="34"/>
      <c r="BD5" s="34"/>
      <c r="BE5" s="34"/>
      <c r="BF5" s="34"/>
      <c r="BG5" s="4"/>
      <c r="BH5" s="4"/>
      <c r="BP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row>
    <row r="6" spans="1:151" s="8" customFormat="1" ht="7.5" customHeight="1" thickBot="1" x14ac:dyDescent="0.25">
      <c r="A6" s="143"/>
      <c r="B6" s="152"/>
      <c r="C6" s="152"/>
      <c r="D6" s="152"/>
      <c r="E6" s="152"/>
      <c r="F6" s="152"/>
      <c r="G6" s="152"/>
      <c r="H6" s="152"/>
      <c r="I6" s="152"/>
      <c r="J6" s="152"/>
      <c r="K6" s="153"/>
      <c r="L6" s="153"/>
      <c r="M6" s="153"/>
      <c r="N6" s="153"/>
      <c r="O6" s="149"/>
      <c r="P6" s="149"/>
      <c r="Q6" s="150"/>
      <c r="R6" s="10"/>
      <c r="S6" s="36"/>
      <c r="T6" s="37"/>
      <c r="U6" s="37"/>
      <c r="V6" s="37"/>
      <c r="X6" s="4"/>
      <c r="Z6" s="19"/>
      <c r="AA6" s="29" t="s">
        <v>34</v>
      </c>
      <c r="AB6" s="20" t="s">
        <v>25</v>
      </c>
      <c r="AC6" s="14">
        <v>3</v>
      </c>
      <c r="AD6" s="4"/>
      <c r="AP6" s="4"/>
      <c r="AS6" s="32"/>
      <c r="AU6" s="38">
        <f>J12*(I9+E12)</f>
        <v>0</v>
      </c>
      <c r="AX6" s="4"/>
      <c r="AY6" s="34"/>
      <c r="AZ6" s="34"/>
      <c r="BA6" s="34"/>
      <c r="BB6" s="34"/>
      <c r="BC6" s="34"/>
      <c r="BD6" s="34"/>
      <c r="BE6" s="34"/>
      <c r="BF6" s="34"/>
      <c r="BG6" s="4"/>
      <c r="BH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row>
    <row r="7" spans="1:151" ht="29.25" customHeight="1" thickTop="1" thickBot="1" x14ac:dyDescent="0.25">
      <c r="A7" s="143"/>
      <c r="B7" s="339" t="s">
        <v>34</v>
      </c>
      <c r="C7" s="340"/>
      <c r="D7" s="340"/>
      <c r="E7" s="340"/>
      <c r="F7" s="340"/>
      <c r="G7" s="340"/>
      <c r="H7" s="340"/>
      <c r="I7" s="340"/>
      <c r="J7" s="341"/>
      <c r="K7" s="39"/>
      <c r="L7" s="348" t="s">
        <v>109</v>
      </c>
      <c r="M7" s="349"/>
      <c r="N7" s="349"/>
      <c r="O7" s="349"/>
      <c r="P7" s="149"/>
      <c r="Q7" s="150"/>
      <c r="R7" s="10"/>
      <c r="S7" s="4"/>
      <c r="T7" s="41" t="str">
        <f>Z4</f>
        <v>DZF 1</v>
      </c>
      <c r="U7" s="36"/>
      <c r="V7" s="17"/>
      <c r="X7" s="17"/>
      <c r="Z7" s="19"/>
      <c r="AA7" s="29" t="s">
        <v>35</v>
      </c>
      <c r="AB7" s="20" t="str">
        <f>"DZF 2"</f>
        <v>DZF 2</v>
      </c>
      <c r="AC7" s="42">
        <v>4</v>
      </c>
      <c r="AD7" s="4"/>
      <c r="AE7" s="8"/>
      <c r="AF7" s="8"/>
      <c r="AG7" s="8"/>
      <c r="AH7" s="8"/>
      <c r="AI7" s="8"/>
      <c r="AJ7" s="8"/>
      <c r="AK7" s="8"/>
      <c r="AL7" s="8"/>
      <c r="AT7" s="43"/>
      <c r="BP7" s="17"/>
      <c r="BT7" s="17"/>
      <c r="BU7" s="17"/>
      <c r="BV7" s="17"/>
      <c r="BW7" s="17"/>
      <c r="BX7" s="17"/>
      <c r="BY7" s="17"/>
      <c r="BZ7" s="17"/>
      <c r="CA7" s="17"/>
      <c r="CB7" s="17"/>
      <c r="CC7" s="17"/>
      <c r="CD7" s="17"/>
      <c r="CE7" s="17"/>
      <c r="CF7" s="17"/>
      <c r="CG7" s="17"/>
      <c r="CH7" s="17"/>
      <c r="CI7" s="17"/>
      <c r="CJ7" s="17"/>
      <c r="CK7" s="17"/>
      <c r="CL7" s="17"/>
      <c r="CM7" s="17"/>
      <c r="CN7" s="17"/>
      <c r="CO7" s="17"/>
      <c r="CP7" s="17"/>
      <c r="CQ7" s="17"/>
      <c r="CR7" s="17"/>
      <c r="CS7" s="17"/>
      <c r="CT7" s="17"/>
      <c r="CU7" s="17"/>
      <c r="CV7" s="17"/>
      <c r="CW7" s="17"/>
      <c r="CX7" s="17"/>
      <c r="CY7" s="17"/>
      <c r="CZ7" s="17"/>
      <c r="DA7" s="17"/>
      <c r="DB7" s="17"/>
      <c r="DC7" s="17"/>
      <c r="DD7" s="17"/>
      <c r="DE7" s="17"/>
      <c r="DF7" s="17"/>
      <c r="DG7" s="17"/>
      <c r="DH7" s="17"/>
      <c r="DI7" s="17"/>
      <c r="DJ7" s="17"/>
      <c r="DK7" s="17"/>
      <c r="DL7" s="17"/>
      <c r="DM7" s="17"/>
      <c r="DN7" s="17"/>
      <c r="DO7" s="17"/>
      <c r="DP7" s="17"/>
      <c r="DQ7" s="17"/>
      <c r="DR7" s="17"/>
      <c r="DS7" s="17"/>
      <c r="DT7" s="17"/>
      <c r="DU7" s="17"/>
      <c r="DV7" s="17"/>
      <c r="DW7" s="17"/>
      <c r="DX7" s="17"/>
      <c r="DY7" s="17"/>
      <c r="DZ7" s="17"/>
      <c r="EA7" s="17"/>
      <c r="EB7" s="17"/>
      <c r="EC7" s="17"/>
      <c r="ED7" s="17"/>
      <c r="EE7" s="17"/>
      <c r="EF7" s="17"/>
      <c r="EG7" s="17"/>
      <c r="EH7" s="17"/>
      <c r="EI7" s="17"/>
      <c r="EJ7" s="17"/>
      <c r="EK7" s="17"/>
      <c r="EL7" s="17"/>
      <c r="EM7" s="17"/>
      <c r="EN7" s="17"/>
      <c r="EO7" s="17"/>
      <c r="EP7" s="17"/>
      <c r="EQ7" s="17"/>
      <c r="ER7" s="17"/>
      <c r="ES7" s="17"/>
      <c r="ET7" s="17"/>
      <c r="EU7" s="17"/>
    </row>
    <row r="8" spans="1:151" ht="21.75" customHeight="1" x14ac:dyDescent="0.2">
      <c r="A8" s="143"/>
      <c r="B8" s="152"/>
      <c r="C8" s="144"/>
      <c r="D8" s="144"/>
      <c r="E8" s="152"/>
      <c r="F8" s="152"/>
      <c r="G8" s="152"/>
      <c r="H8" s="152"/>
      <c r="I8" s="152"/>
      <c r="J8" s="152"/>
      <c r="K8" s="154"/>
      <c r="L8" s="153"/>
      <c r="M8" s="152"/>
      <c r="N8" s="152"/>
      <c r="O8" s="152"/>
      <c r="P8" s="149"/>
      <c r="Q8" s="150"/>
      <c r="R8" s="10"/>
      <c r="S8" s="4"/>
      <c r="T8" s="4"/>
      <c r="U8" s="36"/>
      <c r="V8" s="17"/>
      <c r="X8" s="17"/>
      <c r="Z8" s="19"/>
      <c r="AA8" s="29" t="s">
        <v>36</v>
      </c>
      <c r="AB8" s="20" t="s">
        <v>13</v>
      </c>
      <c r="AC8" s="42">
        <v>5</v>
      </c>
      <c r="AD8" s="4"/>
      <c r="AE8" s="8"/>
      <c r="AF8" s="8"/>
      <c r="AG8" s="8"/>
      <c r="AH8" s="8"/>
      <c r="AI8" s="8"/>
      <c r="AJ8" s="8"/>
      <c r="AK8" s="8"/>
      <c r="AL8" s="8"/>
      <c r="AR8" s="44"/>
      <c r="AV8" s="17"/>
      <c r="AW8" s="4"/>
      <c r="AX8" s="4"/>
      <c r="AY8" s="4"/>
      <c r="AZ8" s="4"/>
      <c r="BA8" s="4"/>
      <c r="BB8" s="4"/>
      <c r="BC8" s="4"/>
      <c r="BD8" s="4"/>
      <c r="BE8" s="4"/>
      <c r="BF8" s="4"/>
      <c r="BG8" s="4"/>
      <c r="BH8" s="17"/>
      <c r="BP8" s="17"/>
      <c r="BT8" s="17"/>
      <c r="BU8" s="17"/>
      <c r="BV8" s="17"/>
      <c r="BW8" s="17"/>
      <c r="BX8" s="17"/>
      <c r="BY8" s="17"/>
      <c r="BZ8" s="17"/>
      <c r="CA8" s="17"/>
      <c r="CB8" s="17"/>
      <c r="CC8" s="17"/>
      <c r="CD8" s="17"/>
      <c r="CE8" s="17"/>
      <c r="CF8" s="17"/>
      <c r="CG8" s="17"/>
      <c r="CH8" s="17"/>
      <c r="CI8" s="17"/>
      <c r="CJ8" s="17"/>
      <c r="CK8" s="17"/>
      <c r="CL8" s="17"/>
      <c r="CM8" s="17"/>
      <c r="CN8" s="17"/>
      <c r="CO8" s="17"/>
      <c r="CP8" s="17"/>
      <c r="CQ8" s="17"/>
      <c r="CR8" s="17"/>
      <c r="CS8" s="17"/>
      <c r="CT8" s="17"/>
      <c r="CU8" s="17"/>
      <c r="CV8" s="17"/>
      <c r="CW8" s="17"/>
      <c r="CX8" s="17"/>
      <c r="CY8" s="17"/>
      <c r="CZ8" s="17"/>
      <c r="DA8" s="17"/>
      <c r="DB8" s="17"/>
      <c r="DC8" s="17"/>
      <c r="DD8" s="17"/>
      <c r="DE8" s="17"/>
      <c r="DF8" s="17"/>
      <c r="DG8" s="17"/>
      <c r="DH8" s="17"/>
      <c r="DI8" s="17"/>
      <c r="DJ8" s="17"/>
      <c r="DK8" s="17"/>
      <c r="DL8" s="17"/>
      <c r="DM8" s="17"/>
      <c r="DN8" s="17"/>
      <c r="DO8" s="17"/>
      <c r="DP8" s="17"/>
      <c r="DQ8" s="17"/>
      <c r="DR8" s="17"/>
      <c r="DS8" s="17"/>
      <c r="DT8" s="17"/>
      <c r="DU8" s="17"/>
      <c r="DV8" s="17"/>
      <c r="DW8" s="17"/>
      <c r="DX8" s="17"/>
      <c r="DY8" s="17"/>
      <c r="DZ8" s="17"/>
      <c r="EA8" s="17"/>
      <c r="EB8" s="17"/>
      <c r="EC8" s="17"/>
      <c r="ED8" s="17"/>
      <c r="EE8" s="17"/>
      <c r="EF8" s="17"/>
      <c r="EG8" s="17"/>
      <c r="EH8" s="17"/>
      <c r="EI8" s="17"/>
      <c r="EJ8" s="17"/>
      <c r="EK8" s="17"/>
      <c r="EL8" s="17"/>
      <c r="EM8" s="17"/>
      <c r="EN8" s="17"/>
      <c r="EO8" s="17"/>
      <c r="EP8" s="17"/>
      <c r="EQ8" s="17"/>
      <c r="ER8" s="17"/>
      <c r="ES8" s="17"/>
      <c r="ET8" s="17"/>
      <c r="EU8" s="17"/>
    </row>
    <row r="9" spans="1:151" s="8" customFormat="1" ht="31.5" customHeight="1" thickBot="1" x14ac:dyDescent="0.25">
      <c r="A9" s="143"/>
      <c r="B9" s="35"/>
      <c r="C9" s="152"/>
      <c r="D9" s="152"/>
      <c r="E9" s="152"/>
      <c r="F9" s="152"/>
      <c r="G9" s="152"/>
      <c r="H9" s="142" t="s">
        <v>103</v>
      </c>
      <c r="I9" s="342">
        <v>1</v>
      </c>
      <c r="J9" s="343"/>
      <c r="K9" s="348" t="s">
        <v>106</v>
      </c>
      <c r="L9" s="349"/>
      <c r="M9" s="349"/>
      <c r="N9" s="349"/>
      <c r="O9" s="152"/>
      <c r="P9" s="149"/>
      <c r="Q9" s="150"/>
      <c r="R9" s="10"/>
      <c r="S9" s="4"/>
      <c r="T9" s="4"/>
      <c r="U9" s="45"/>
      <c r="V9" s="4"/>
      <c r="X9" s="4"/>
      <c r="Z9" s="19"/>
      <c r="AA9" s="29" t="s">
        <v>37</v>
      </c>
      <c r="AB9" s="20" t="s">
        <v>15</v>
      </c>
      <c r="AC9" s="14">
        <v>6</v>
      </c>
      <c r="AD9" s="4"/>
      <c r="AR9" s="44"/>
      <c r="AS9" s="32"/>
      <c r="AT9" s="4"/>
      <c r="AU9" s="4"/>
      <c r="AV9" s="4"/>
      <c r="AW9" s="4"/>
      <c r="AX9" s="4"/>
      <c r="AY9" s="4"/>
      <c r="AZ9" s="4"/>
      <c r="BA9" s="4"/>
      <c r="BB9" s="4"/>
      <c r="BC9" s="4"/>
      <c r="BD9" s="4"/>
      <c r="BE9" s="4"/>
      <c r="BF9" s="4"/>
      <c r="BG9" s="4"/>
      <c r="BH9" s="4"/>
      <c r="BP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row>
    <row r="10" spans="1:151" s="8" customFormat="1" ht="19.5" customHeight="1" x14ac:dyDescent="0.2">
      <c r="A10" s="143"/>
      <c r="B10" s="155"/>
      <c r="C10" s="144"/>
      <c r="D10" s="144"/>
      <c r="E10" s="152"/>
      <c r="F10" s="144"/>
      <c r="G10" s="152"/>
      <c r="H10" s="152"/>
      <c r="I10" s="152"/>
      <c r="J10" s="152"/>
      <c r="K10" s="152"/>
      <c r="L10" s="152"/>
      <c r="M10" s="152"/>
      <c r="N10" s="144"/>
      <c r="O10" s="156"/>
      <c r="P10" s="149"/>
      <c r="Q10" s="150"/>
      <c r="R10" s="10"/>
      <c r="S10" s="4"/>
      <c r="T10" s="4"/>
      <c r="U10" s="45"/>
      <c r="V10" s="46" t="s">
        <v>14</v>
      </c>
      <c r="W10" s="47" t="s">
        <v>18</v>
      </c>
      <c r="X10" s="4"/>
      <c r="Z10" s="19"/>
      <c r="AA10" s="29" t="s">
        <v>38</v>
      </c>
      <c r="AB10" s="20" t="s">
        <v>19</v>
      </c>
      <c r="AC10" s="14">
        <v>7</v>
      </c>
      <c r="AD10" s="4"/>
      <c r="AR10" s="44"/>
      <c r="AS10" s="32"/>
      <c r="AT10" s="4"/>
      <c r="AU10" s="4"/>
      <c r="AV10" s="4"/>
      <c r="AW10" s="4"/>
      <c r="AX10" s="4"/>
      <c r="AY10" s="4"/>
      <c r="AZ10" s="4"/>
      <c r="BA10" s="4"/>
      <c r="BB10" s="4"/>
      <c r="BC10" s="4"/>
      <c r="BD10" s="4"/>
      <c r="BE10" s="4"/>
      <c r="BF10" s="4"/>
      <c r="BG10" s="4"/>
      <c r="BH10" s="4"/>
      <c r="BI10" s="4"/>
      <c r="BJ10" s="17"/>
      <c r="BK10" s="17"/>
      <c r="BL10" s="49"/>
      <c r="BM10" s="50"/>
      <c r="BN10" s="4"/>
      <c r="BO10" s="7"/>
      <c r="BP10" s="4"/>
      <c r="BR10" s="51"/>
      <c r="BS10" s="7"/>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c r="EK10" s="4"/>
      <c r="EL10" s="4"/>
      <c r="EM10" s="4"/>
      <c r="EN10" s="4"/>
      <c r="EO10" s="4"/>
      <c r="EP10" s="4"/>
      <c r="EQ10" s="4"/>
      <c r="ER10" s="4"/>
      <c r="ES10" s="4"/>
      <c r="ET10" s="4"/>
      <c r="EU10" s="4"/>
    </row>
    <row r="11" spans="1:151" s="8" customFormat="1" ht="24.75" customHeight="1" x14ac:dyDescent="0.2">
      <c r="A11" s="143"/>
      <c r="B11" s="152"/>
      <c r="C11" s="152"/>
      <c r="D11" s="152"/>
      <c r="E11" s="152"/>
      <c r="F11" s="157" t="s">
        <v>9</v>
      </c>
      <c r="G11" s="152"/>
      <c r="H11" s="144"/>
      <c r="I11" s="152"/>
      <c r="J11" s="158" t="s">
        <v>105</v>
      </c>
      <c r="K11" s="159"/>
      <c r="L11" s="152"/>
      <c r="M11" s="153"/>
      <c r="N11" s="152"/>
      <c r="O11" s="152"/>
      <c r="P11" s="149"/>
      <c r="Q11" s="150"/>
      <c r="R11" s="10"/>
      <c r="S11" s="4"/>
      <c r="T11" s="4"/>
      <c r="U11" s="45"/>
      <c r="V11" s="46" t="s">
        <v>77</v>
      </c>
      <c r="W11" s="47" t="s">
        <v>77</v>
      </c>
      <c r="X11" s="4"/>
      <c r="Z11" s="19"/>
      <c r="AA11" s="29" t="s">
        <v>39</v>
      </c>
      <c r="AB11" s="20" t="s">
        <v>20</v>
      </c>
      <c r="AC11" s="14">
        <v>8</v>
      </c>
      <c r="AD11" s="4"/>
      <c r="AR11" s="44"/>
      <c r="AS11" s="32"/>
      <c r="AT11" s="4"/>
      <c r="AU11" s="4"/>
      <c r="AV11" s="4"/>
      <c r="AW11" s="4"/>
      <c r="AX11" s="4"/>
      <c r="AY11" s="4"/>
      <c r="AZ11" s="4"/>
      <c r="BA11" s="4"/>
      <c r="BB11" s="4"/>
      <c r="BC11" s="4"/>
      <c r="BD11" s="4"/>
      <c r="BE11" s="4"/>
      <c r="BF11" s="4"/>
      <c r="BG11" s="4"/>
      <c r="BH11" s="4"/>
      <c r="BI11" s="4"/>
      <c r="BJ11" s="17"/>
      <c r="BK11" s="17"/>
      <c r="BL11" s="49"/>
      <c r="BM11" s="50"/>
      <c r="BN11" s="4"/>
      <c r="BO11" s="7"/>
      <c r="BP11" s="4"/>
      <c r="BR11" s="51"/>
      <c r="BS11" s="7"/>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row>
    <row r="12" spans="1:151" s="8" customFormat="1" ht="29.25" customHeight="1" thickBot="1" x14ac:dyDescent="0.25">
      <c r="A12" s="143"/>
      <c r="B12" s="152"/>
      <c r="C12" s="152"/>
      <c r="D12" s="152"/>
      <c r="E12" s="344">
        <v>0.1</v>
      </c>
      <c r="F12" s="345"/>
      <c r="G12" s="152"/>
      <c r="H12" s="152"/>
      <c r="I12" s="152"/>
      <c r="J12" s="346">
        <v>0</v>
      </c>
      <c r="K12" s="347"/>
      <c r="L12" s="152"/>
      <c r="M12" s="152"/>
      <c r="N12" s="152"/>
      <c r="O12" s="152"/>
      <c r="P12" s="149"/>
      <c r="Q12" s="150"/>
      <c r="R12" s="10"/>
      <c r="S12" s="4"/>
      <c r="T12" s="4"/>
      <c r="U12" s="45"/>
      <c r="V12" s="46" t="s">
        <v>75</v>
      </c>
      <c r="W12" s="47" t="s">
        <v>75</v>
      </c>
      <c r="X12" s="4"/>
      <c r="Y12" s="4"/>
      <c r="Z12" s="52"/>
      <c r="AA12" s="22" t="s">
        <v>40</v>
      </c>
      <c r="AB12" s="53" t="s">
        <v>27</v>
      </c>
      <c r="AC12" s="30">
        <v>9</v>
      </c>
      <c r="AD12" s="4"/>
      <c r="AR12" s="44"/>
      <c r="AS12" s="32"/>
      <c r="AT12" s="4"/>
      <c r="AU12" s="4"/>
      <c r="AV12" s="4"/>
      <c r="AW12" s="4"/>
      <c r="AX12" s="4"/>
      <c r="AY12" s="4"/>
      <c r="AZ12" s="4"/>
      <c r="BA12" s="4"/>
      <c r="BB12" s="4"/>
      <c r="BC12" s="4"/>
      <c r="BD12" s="4"/>
      <c r="BE12" s="4"/>
      <c r="BF12" s="4"/>
      <c r="BG12" s="4"/>
      <c r="BH12" s="4"/>
      <c r="BI12" s="4"/>
      <c r="BJ12" s="17"/>
      <c r="BK12" s="17"/>
      <c r="BL12" s="49"/>
      <c r="BM12" s="50"/>
      <c r="BN12" s="4"/>
      <c r="BO12" s="7"/>
      <c r="BP12" s="4"/>
      <c r="BR12" s="51"/>
      <c r="BS12" s="7"/>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row>
    <row r="13" spans="1:151" s="8" customFormat="1" ht="19.5" customHeight="1" x14ac:dyDescent="0.2">
      <c r="A13" s="143"/>
      <c r="B13" s="155"/>
      <c r="C13" s="152"/>
      <c r="D13" s="152"/>
      <c r="E13" s="152"/>
      <c r="F13" s="152"/>
      <c r="G13" s="152"/>
      <c r="H13" s="152"/>
      <c r="I13" s="338" t="str">
        <f>IF(OR(B7="",I9=0,I9=""),"",IF(T15=101%,"DAS SIND MEHR ALS 100% DER ENTHALTENDEN SAUERTEIGSTUFE","ENTSPRICHT "&amp;ROUND(T15*100,0)&amp;" % DER ENTHALTENDEN SAUERTEIGSTUFE"))</f>
        <v>ENTSPRICHT 0 % DER ENTHALTENDEN SAUERTEIGSTUFE</v>
      </c>
      <c r="J13" s="338"/>
      <c r="K13" s="338"/>
      <c r="L13" s="338"/>
      <c r="M13" s="152"/>
      <c r="N13" s="152"/>
      <c r="O13" s="156"/>
      <c r="P13" s="149"/>
      <c r="Q13" s="150"/>
      <c r="R13" s="10"/>
      <c r="S13" s="4"/>
      <c r="T13" s="4"/>
      <c r="U13" s="45"/>
      <c r="V13" s="46" t="s">
        <v>76</v>
      </c>
      <c r="W13" s="45"/>
      <c r="X13" s="4"/>
      <c r="Y13" s="4"/>
      <c r="Z13" s="45"/>
      <c r="AA13" s="18"/>
      <c r="AB13" s="6"/>
      <c r="AC13" s="4"/>
      <c r="AD13" s="4"/>
      <c r="AP13" s="4"/>
      <c r="AQ13" s="54"/>
      <c r="AR13" s="44"/>
      <c r="AS13" s="32"/>
      <c r="AT13" s="4"/>
      <c r="AU13" s="4"/>
      <c r="AV13" s="4"/>
      <c r="AW13" s="4"/>
      <c r="AX13" s="4"/>
      <c r="AY13" s="4"/>
      <c r="AZ13" s="4"/>
      <c r="BA13" s="4"/>
      <c r="BB13" s="4"/>
      <c r="BC13" s="4"/>
      <c r="BD13" s="4"/>
      <c r="BE13" s="4"/>
      <c r="BF13" s="4"/>
      <c r="BG13" s="4"/>
      <c r="BH13" s="4"/>
      <c r="BI13" s="4"/>
      <c r="BJ13" s="17"/>
      <c r="BK13" s="17"/>
      <c r="BL13" s="49"/>
      <c r="BM13" s="50"/>
      <c r="BN13" s="4"/>
      <c r="BO13" s="7"/>
      <c r="BP13" s="4"/>
      <c r="BR13" s="51"/>
      <c r="BS13" s="7"/>
      <c r="BT13" s="4"/>
      <c r="BU13" s="4"/>
      <c r="BV13" s="4"/>
      <c r="BW13" s="4"/>
      <c r="BX13" s="4"/>
      <c r="BY13" s="4"/>
      <c r="BZ13" s="4"/>
      <c r="CA13" s="4"/>
      <c r="CB13" s="4"/>
      <c r="CC13" s="4"/>
      <c r="CD13" s="4"/>
      <c r="CE13" s="4"/>
      <c r="CF13" s="4"/>
      <c r="CG13" s="4"/>
      <c r="CH13" s="4"/>
      <c r="CI13" s="4"/>
      <c r="CJ13" s="4"/>
      <c r="CK13" s="4"/>
      <c r="CL13" s="4"/>
      <c r="CM13" s="4"/>
      <c r="CN13" s="4"/>
      <c r="CO13" s="4"/>
      <c r="CP13" s="4"/>
      <c r="CQ13" s="4"/>
      <c r="CR13" s="4"/>
      <c r="CS13" s="4"/>
      <c r="CT13" s="4"/>
      <c r="CU13" s="4"/>
      <c r="CV13" s="4"/>
      <c r="CW13" s="4"/>
      <c r="CX13" s="4"/>
      <c r="CY13" s="4"/>
      <c r="CZ13" s="4"/>
      <c r="DA13" s="4"/>
      <c r="DB13" s="4"/>
      <c r="DC13" s="4"/>
      <c r="DD13" s="4"/>
      <c r="DE13" s="4"/>
      <c r="DF13" s="4"/>
      <c r="DG13" s="4"/>
      <c r="DH13" s="4"/>
      <c r="DI13" s="4"/>
      <c r="DJ13" s="4"/>
      <c r="DK13" s="4"/>
      <c r="DL13" s="4"/>
      <c r="DM13" s="4"/>
      <c r="DN13" s="4"/>
      <c r="DO13" s="4"/>
      <c r="DP13" s="4"/>
      <c r="DQ13" s="4"/>
      <c r="DR13" s="4"/>
      <c r="DS13" s="4"/>
      <c r="DT13" s="4"/>
      <c r="DU13" s="4"/>
      <c r="DV13" s="4"/>
      <c r="DW13" s="4"/>
      <c r="DX13" s="4"/>
      <c r="DY13" s="4"/>
      <c r="DZ13" s="4"/>
      <c r="EA13" s="4"/>
      <c r="EB13" s="4"/>
      <c r="EC13" s="4"/>
      <c r="ED13" s="4"/>
      <c r="EE13" s="4"/>
      <c r="EF13" s="4"/>
      <c r="EG13" s="4"/>
      <c r="EH13" s="4"/>
      <c r="EI13" s="4"/>
      <c r="EJ13" s="4"/>
      <c r="EK13" s="4"/>
      <c r="EL13" s="4"/>
      <c r="EM13" s="4"/>
      <c r="EN13" s="4"/>
      <c r="EO13" s="4"/>
      <c r="EP13" s="4"/>
      <c r="EQ13" s="4"/>
      <c r="ER13" s="4"/>
      <c r="ES13" s="4"/>
      <c r="ET13" s="4"/>
      <c r="EU13" s="4"/>
    </row>
    <row r="14" spans="1:151" ht="18" customHeight="1" x14ac:dyDescent="0.2">
      <c r="A14" s="143"/>
      <c r="B14" s="152"/>
      <c r="C14" s="152"/>
      <c r="D14" s="144"/>
      <c r="E14" s="163" t="str">
        <f>IF(OR(B7="",N1=0),"","DER ENTHALTENDEN SAUERSTUFE")</f>
        <v/>
      </c>
      <c r="F14" s="144"/>
      <c r="G14" s="152"/>
      <c r="H14" s="144"/>
      <c r="I14" s="338"/>
      <c r="J14" s="338"/>
      <c r="K14" s="338"/>
      <c r="L14" s="338"/>
      <c r="M14" s="152"/>
      <c r="N14" s="152"/>
      <c r="O14" s="156"/>
      <c r="P14" s="149"/>
      <c r="Q14" s="150"/>
      <c r="R14" s="10"/>
      <c r="S14" s="4"/>
      <c r="T14" s="4"/>
      <c r="U14" s="36"/>
      <c r="V14" s="17"/>
      <c r="W14" s="36"/>
      <c r="X14" s="17"/>
      <c r="Y14" s="17"/>
      <c r="Z14" s="36"/>
      <c r="AA14" s="18"/>
      <c r="AB14" s="6"/>
      <c r="AC14" s="4"/>
      <c r="AD14" s="4"/>
      <c r="AP14" s="4"/>
      <c r="AQ14" s="54"/>
      <c r="AR14" s="44"/>
      <c r="AS14" s="32"/>
      <c r="AT14" s="4"/>
      <c r="AU14" s="4"/>
      <c r="AV14" s="4"/>
      <c r="AW14" s="55"/>
      <c r="AX14" s="56"/>
      <c r="AY14" s="34"/>
      <c r="AZ14" s="34"/>
      <c r="BA14" s="34"/>
      <c r="BB14" s="34"/>
      <c r="BC14" s="34"/>
      <c r="BD14" s="34"/>
      <c r="BE14" s="34"/>
      <c r="BF14" s="34"/>
      <c r="BG14" s="34"/>
      <c r="BH14" s="34"/>
      <c r="BI14" s="4"/>
      <c r="BJ14" s="4"/>
      <c r="BK14" s="4"/>
      <c r="BL14" s="4"/>
      <c r="BM14" s="4"/>
      <c r="BN14" s="7"/>
      <c r="BO14" s="17"/>
      <c r="BP14" s="17"/>
      <c r="BT14" s="17"/>
      <c r="BU14" s="17"/>
      <c r="BV14" s="17"/>
      <c r="BW14" s="17"/>
      <c r="BX14" s="17"/>
      <c r="BY14" s="17"/>
      <c r="BZ14" s="17"/>
      <c r="CA14" s="17"/>
      <c r="CB14" s="17"/>
      <c r="CC14" s="17"/>
      <c r="CD14" s="17"/>
      <c r="CE14" s="17"/>
      <c r="CF14" s="17"/>
      <c r="CG14" s="17"/>
      <c r="CH14" s="17"/>
      <c r="CI14" s="17"/>
      <c r="CJ14" s="17"/>
      <c r="CK14" s="17"/>
      <c r="CL14" s="17"/>
      <c r="CM14" s="17"/>
      <c r="CN14" s="17"/>
      <c r="CO14" s="17"/>
      <c r="CP14" s="17"/>
      <c r="CQ14" s="17"/>
      <c r="CR14" s="17"/>
      <c r="CS14" s="17"/>
      <c r="CT14" s="17"/>
      <c r="CU14" s="17"/>
      <c r="CV14" s="17"/>
      <c r="CW14" s="17"/>
      <c r="CX14" s="17"/>
      <c r="CY14" s="17"/>
      <c r="CZ14" s="17"/>
      <c r="DA14" s="17"/>
      <c r="DB14" s="17"/>
      <c r="DC14" s="17"/>
      <c r="DD14" s="17"/>
      <c r="DE14" s="17"/>
      <c r="DF14" s="17"/>
      <c r="DG14" s="17"/>
      <c r="DH14" s="17"/>
      <c r="DI14" s="17"/>
      <c r="DJ14" s="17"/>
      <c r="DK14" s="17"/>
      <c r="DL14" s="17"/>
      <c r="DM14" s="17"/>
      <c r="DN14" s="17"/>
      <c r="DO14" s="17"/>
      <c r="DP14" s="17"/>
      <c r="DQ14" s="17"/>
      <c r="DR14" s="17"/>
      <c r="DS14" s="17"/>
      <c r="DT14" s="17"/>
      <c r="DU14" s="17"/>
      <c r="DV14" s="17"/>
      <c r="DW14" s="17"/>
      <c r="DX14" s="17"/>
      <c r="DY14" s="17"/>
      <c r="DZ14" s="17"/>
      <c r="EA14" s="17"/>
      <c r="EB14" s="17"/>
      <c r="EC14" s="17"/>
      <c r="ED14" s="17"/>
      <c r="EE14" s="17"/>
      <c r="EF14" s="17"/>
      <c r="EG14" s="17"/>
      <c r="EH14" s="17"/>
      <c r="EI14" s="17"/>
      <c r="EJ14" s="17"/>
      <c r="EK14" s="17"/>
      <c r="EL14" s="17"/>
      <c r="EM14" s="17"/>
      <c r="EN14" s="17"/>
      <c r="EO14" s="17"/>
      <c r="EP14" s="17"/>
      <c r="EQ14" s="17"/>
      <c r="ER14" s="17"/>
      <c r="ES14" s="17"/>
      <c r="ET14" s="17"/>
      <c r="EU14" s="17"/>
    </row>
    <row r="15" spans="1:151" ht="13.5" customHeight="1" x14ac:dyDescent="0.2">
      <c r="A15" s="143"/>
      <c r="B15" s="152"/>
      <c r="C15" s="144"/>
      <c r="D15" s="144"/>
      <c r="E15" s="152"/>
      <c r="F15" s="144"/>
      <c r="G15" s="162"/>
      <c r="H15" s="144"/>
      <c r="I15" s="152"/>
      <c r="J15" s="152"/>
      <c r="K15" s="152"/>
      <c r="L15" s="152"/>
      <c r="M15" s="144"/>
      <c r="N15" s="144"/>
      <c r="O15" s="149"/>
      <c r="P15" s="149"/>
      <c r="Q15" s="150"/>
      <c r="R15" s="2"/>
      <c r="S15" s="36"/>
      <c r="T15" s="57">
        <f>SUM(T28,T44,T60,T74,T88,T99,T107,T115,T130,T152)</f>
        <v>0</v>
      </c>
      <c r="U15" s="36"/>
      <c r="V15" s="36"/>
      <c r="W15" s="36"/>
      <c r="X15" s="17"/>
      <c r="Y15" s="17"/>
      <c r="Z15" s="36"/>
      <c r="AA15" s="18"/>
      <c r="AB15" s="6"/>
      <c r="AC15" s="4"/>
      <c r="AD15" s="4"/>
      <c r="AF15" s="58" t="s">
        <v>46</v>
      </c>
      <c r="AG15" s="58" t="s">
        <v>100</v>
      </c>
      <c r="AH15" s="58" t="s">
        <v>7</v>
      </c>
      <c r="AI15" s="59" t="s">
        <v>91</v>
      </c>
      <c r="AJ15" s="59" t="s">
        <v>4</v>
      </c>
      <c r="AK15" s="59" t="s">
        <v>43</v>
      </c>
      <c r="AL15" s="60" t="s">
        <v>101</v>
      </c>
      <c r="AM15" s="60" t="s">
        <v>4</v>
      </c>
      <c r="AN15" s="60" t="s">
        <v>43</v>
      </c>
      <c r="AP15" s="4"/>
      <c r="AQ15" s="54"/>
      <c r="AR15" s="44"/>
      <c r="AS15" s="32"/>
      <c r="AT15" s="4"/>
      <c r="AU15" s="4"/>
      <c r="AV15" s="4"/>
      <c r="AW15" s="55"/>
      <c r="AX15" s="56"/>
      <c r="AY15" s="34"/>
      <c r="AZ15" s="34"/>
      <c r="BA15" s="34"/>
      <c r="BB15" s="34"/>
      <c r="BC15" s="34"/>
      <c r="BD15" s="34"/>
      <c r="BE15" s="34"/>
      <c r="BF15" s="34"/>
      <c r="BG15" s="34"/>
      <c r="BH15" s="34"/>
      <c r="BI15" s="4"/>
      <c r="BJ15" s="4"/>
      <c r="BK15" s="4"/>
      <c r="BL15" s="17"/>
      <c r="BM15" s="17"/>
      <c r="BN15" s="17"/>
      <c r="BO15" s="17"/>
      <c r="BP15" s="17"/>
      <c r="BT15" s="17"/>
      <c r="BU15" s="17"/>
      <c r="BV15" s="17"/>
      <c r="BW15" s="17"/>
      <c r="BX15" s="17"/>
      <c r="BY15" s="17"/>
      <c r="BZ15" s="17"/>
      <c r="CA15" s="17"/>
      <c r="CB15" s="17"/>
      <c r="CC15" s="17"/>
      <c r="CD15" s="17"/>
      <c r="CE15" s="17"/>
      <c r="CF15" s="17"/>
      <c r="CG15" s="17"/>
      <c r="CH15" s="17"/>
      <c r="CI15" s="17"/>
      <c r="CJ15" s="17"/>
      <c r="CK15" s="17"/>
      <c r="CL15" s="17"/>
      <c r="CM15" s="17"/>
      <c r="CN15" s="17"/>
      <c r="CO15" s="17"/>
      <c r="CP15" s="17"/>
      <c r="CQ15" s="17"/>
      <c r="CR15" s="17"/>
      <c r="CS15" s="17"/>
      <c r="CT15" s="17"/>
      <c r="CU15" s="17"/>
      <c r="CV15" s="17"/>
      <c r="CW15" s="17"/>
      <c r="CX15" s="17"/>
      <c r="CY15" s="17"/>
      <c r="CZ15" s="17"/>
      <c r="DA15" s="17"/>
      <c r="DB15" s="17"/>
      <c r="DC15" s="17"/>
      <c r="DD15" s="17"/>
      <c r="DE15" s="17"/>
      <c r="DF15" s="17"/>
      <c r="DG15" s="17"/>
      <c r="DH15" s="17"/>
      <c r="DI15" s="17"/>
      <c r="DJ15" s="17"/>
      <c r="DK15" s="17"/>
      <c r="DL15" s="17"/>
      <c r="DM15" s="17"/>
      <c r="DN15" s="17"/>
      <c r="DO15" s="17"/>
      <c r="DP15" s="17"/>
      <c r="DQ15" s="17"/>
      <c r="DR15" s="17"/>
      <c r="DS15" s="17"/>
      <c r="DT15" s="17"/>
      <c r="DU15" s="17"/>
      <c r="DV15" s="17"/>
      <c r="DW15" s="17"/>
      <c r="DX15" s="17"/>
      <c r="DY15" s="17"/>
      <c r="DZ15" s="17"/>
      <c r="EA15" s="17"/>
      <c r="EB15" s="17"/>
      <c r="EC15" s="17"/>
      <c r="ED15" s="17"/>
      <c r="EE15" s="17"/>
      <c r="EF15" s="17"/>
      <c r="EG15" s="17"/>
      <c r="EH15" s="17"/>
      <c r="EI15" s="17"/>
      <c r="EJ15" s="17"/>
      <c r="EK15" s="17"/>
      <c r="EL15" s="17"/>
      <c r="EM15" s="17"/>
      <c r="EN15" s="17"/>
      <c r="EO15" s="17"/>
      <c r="EP15" s="17"/>
      <c r="EQ15" s="17"/>
      <c r="ER15" s="17"/>
      <c r="ES15" s="17"/>
      <c r="ET15" s="17"/>
      <c r="EU15" s="17"/>
    </row>
    <row r="16" spans="1:151" ht="21" customHeight="1" x14ac:dyDescent="0.2">
      <c r="A16" s="333"/>
      <c r="B16" s="164"/>
      <c r="C16" s="164"/>
      <c r="D16" s="144"/>
      <c r="E16" s="144"/>
      <c r="F16" s="144"/>
      <c r="G16" s="144"/>
      <c r="H16" s="144"/>
      <c r="I16" s="144"/>
      <c r="J16" s="144"/>
      <c r="K16" s="144"/>
      <c r="L16" s="144"/>
      <c r="M16" s="144"/>
      <c r="N16" s="144"/>
      <c r="O16" s="144"/>
      <c r="P16" s="144"/>
      <c r="Q16" s="144"/>
      <c r="R16" s="2"/>
      <c r="S16" s="36"/>
      <c r="T16" s="36"/>
      <c r="U16" s="36"/>
      <c r="V16" s="36"/>
      <c r="W16" s="36"/>
      <c r="X16" s="17"/>
      <c r="Y16" s="17"/>
      <c r="Z16" s="36"/>
      <c r="AA16" s="4"/>
      <c r="AB16" s="17"/>
      <c r="AC16" s="4"/>
      <c r="AD16" s="7"/>
      <c r="AP16" s="4"/>
      <c r="AQ16" s="54"/>
      <c r="AR16" s="44"/>
      <c r="AS16" s="32"/>
      <c r="AT16" s="4"/>
      <c r="AU16" s="4"/>
      <c r="AV16" s="4"/>
      <c r="AW16" s="55"/>
      <c r="AX16" s="56"/>
      <c r="AY16" s="34"/>
      <c r="AZ16" s="34"/>
      <c r="BA16" s="34"/>
      <c r="BB16" s="34"/>
      <c r="BC16" s="34"/>
      <c r="BD16" s="34"/>
      <c r="BE16" s="34"/>
      <c r="BF16" s="34"/>
      <c r="BG16" s="34"/>
      <c r="BH16" s="34"/>
      <c r="BI16" s="4"/>
      <c r="BJ16" s="4"/>
      <c r="BK16" s="4"/>
      <c r="BL16" s="17"/>
      <c r="BM16" s="17"/>
      <c r="BN16" s="17"/>
      <c r="BO16" s="17"/>
      <c r="BP16" s="17"/>
      <c r="BT16" s="17"/>
      <c r="BU16" s="17"/>
      <c r="BV16" s="17"/>
      <c r="BW16" s="17"/>
      <c r="BX16" s="17"/>
      <c r="BY16" s="17"/>
      <c r="BZ16" s="17"/>
      <c r="CA16" s="17"/>
      <c r="CB16" s="17"/>
      <c r="CC16" s="17"/>
      <c r="CD16" s="17"/>
      <c r="CE16" s="17"/>
      <c r="CF16" s="17"/>
      <c r="CG16" s="17"/>
      <c r="CH16" s="17"/>
      <c r="CI16" s="17"/>
      <c r="CJ16" s="17"/>
      <c r="CK16" s="17"/>
      <c r="CL16" s="17"/>
      <c r="CM16" s="17"/>
      <c r="CN16" s="17"/>
      <c r="CO16" s="17"/>
      <c r="CP16" s="17"/>
      <c r="CQ16" s="17"/>
      <c r="CR16" s="17"/>
      <c r="CS16" s="17"/>
      <c r="CT16" s="17"/>
      <c r="CU16" s="17"/>
      <c r="CV16" s="17"/>
      <c r="CW16" s="17"/>
      <c r="CX16" s="17"/>
      <c r="CY16" s="17"/>
      <c r="CZ16" s="17"/>
      <c r="DA16" s="17"/>
      <c r="DB16" s="17"/>
      <c r="DC16" s="17"/>
      <c r="DD16" s="17"/>
      <c r="DE16" s="17"/>
      <c r="DF16" s="17"/>
      <c r="DG16" s="17"/>
      <c r="DH16" s="17"/>
      <c r="DI16" s="17"/>
      <c r="DJ16" s="17"/>
      <c r="DK16" s="17"/>
      <c r="DL16" s="17"/>
      <c r="DM16" s="17"/>
      <c r="DN16" s="17"/>
      <c r="DO16" s="17"/>
      <c r="DP16" s="17"/>
      <c r="DQ16" s="17"/>
      <c r="DR16" s="17"/>
      <c r="DS16" s="17"/>
      <c r="DT16" s="17"/>
      <c r="DU16" s="17"/>
      <c r="DV16" s="17"/>
      <c r="DW16" s="17"/>
      <c r="DX16" s="17"/>
      <c r="DY16" s="17"/>
      <c r="DZ16" s="17"/>
      <c r="EA16" s="17"/>
      <c r="EB16" s="17"/>
      <c r="EC16" s="17"/>
      <c r="ED16" s="17"/>
      <c r="EE16" s="17"/>
      <c r="EF16" s="17"/>
      <c r="EG16" s="17"/>
      <c r="EH16" s="17"/>
      <c r="EI16" s="17"/>
      <c r="EJ16" s="17"/>
      <c r="EK16" s="17"/>
      <c r="EL16" s="17"/>
      <c r="EM16" s="17"/>
      <c r="EN16" s="17"/>
      <c r="EO16" s="17"/>
      <c r="EP16" s="17"/>
      <c r="EQ16" s="17"/>
      <c r="ER16" s="17"/>
      <c r="ES16" s="17"/>
      <c r="ET16" s="17"/>
      <c r="EU16" s="17"/>
    </row>
    <row r="17" spans="1:151" ht="18" hidden="1" customHeight="1" x14ac:dyDescent="0.25">
      <c r="A17" s="165">
        <f t="shared" ref="A17:A32" si="0">IF(SAUERKÜRZEL=$B$17,1,0)</f>
        <v>0</v>
      </c>
      <c r="B17" s="357" t="s">
        <v>11</v>
      </c>
      <c r="C17" s="144"/>
      <c r="D17" s="144"/>
      <c r="E17" s="259" t="s">
        <v>47</v>
      </c>
      <c r="F17" s="169"/>
      <c r="G17" s="144"/>
      <c r="H17" s="144"/>
      <c r="I17" s="144"/>
      <c r="J17" s="144"/>
      <c r="K17" s="144"/>
      <c r="L17" s="144"/>
      <c r="M17" s="160"/>
      <c r="N17" s="161"/>
      <c r="O17" s="161"/>
      <c r="P17" s="160"/>
      <c r="Q17" s="160"/>
      <c r="R17" s="63"/>
      <c r="S17" s="36"/>
      <c r="T17" s="36"/>
      <c r="U17" s="36"/>
      <c r="V17" s="17"/>
      <c r="W17" s="36"/>
      <c r="X17" s="17"/>
      <c r="Y17" s="17"/>
      <c r="Z17" s="17"/>
      <c r="AA17" s="17"/>
      <c r="AB17" s="4"/>
      <c r="AC17" s="4"/>
      <c r="AD17" s="7"/>
      <c r="AP17" s="4"/>
      <c r="AQ17" s="54"/>
      <c r="AR17" s="44"/>
      <c r="AS17" s="32"/>
      <c r="AT17" s="4"/>
      <c r="AU17" s="4"/>
      <c r="AV17" s="4"/>
      <c r="AW17" s="55"/>
      <c r="AX17" s="56"/>
      <c r="AY17" s="34"/>
      <c r="AZ17" s="34"/>
      <c r="BA17" s="34"/>
      <c r="BB17" s="34"/>
      <c r="BC17" s="34"/>
      <c r="BD17" s="34"/>
      <c r="BE17" s="34"/>
      <c r="BF17" s="34"/>
      <c r="BG17" s="34"/>
      <c r="BH17" s="34"/>
      <c r="BI17" s="4"/>
      <c r="BJ17" s="4"/>
      <c r="BK17" s="4"/>
      <c r="BL17" s="17"/>
      <c r="BM17" s="17"/>
      <c r="BN17" s="17"/>
      <c r="BO17" s="17"/>
      <c r="BP17" s="17"/>
      <c r="BT17" s="17"/>
      <c r="BU17" s="17"/>
      <c r="BV17" s="17"/>
      <c r="BW17" s="17"/>
      <c r="BX17" s="17"/>
      <c r="BY17" s="17"/>
      <c r="BZ17" s="17"/>
      <c r="CA17" s="17"/>
      <c r="CB17" s="17"/>
      <c r="CC17" s="17"/>
      <c r="CD17" s="17"/>
      <c r="CE17" s="17"/>
      <c r="CF17" s="17"/>
      <c r="CG17" s="17"/>
      <c r="CH17" s="17"/>
      <c r="CI17" s="17"/>
      <c r="CJ17" s="17"/>
      <c r="CK17" s="17"/>
      <c r="CL17" s="17"/>
      <c r="CM17" s="17"/>
      <c r="CN17" s="17"/>
      <c r="CO17" s="17"/>
      <c r="CP17" s="17"/>
      <c r="CQ17" s="17"/>
      <c r="CR17" s="17"/>
      <c r="CS17" s="17"/>
      <c r="CT17" s="17"/>
      <c r="CU17" s="17"/>
      <c r="CV17" s="17"/>
      <c r="CW17" s="17"/>
      <c r="CX17" s="17"/>
      <c r="CY17" s="17"/>
      <c r="CZ17" s="17"/>
      <c r="DA17" s="17"/>
      <c r="DB17" s="17"/>
      <c r="DC17" s="17"/>
      <c r="DD17" s="17"/>
      <c r="DE17" s="17"/>
      <c r="DF17" s="17"/>
      <c r="DG17" s="17"/>
      <c r="DH17" s="17"/>
      <c r="DI17" s="17"/>
      <c r="DJ17" s="17"/>
      <c r="DK17" s="17"/>
      <c r="DL17" s="17"/>
      <c r="DM17" s="17"/>
      <c r="DN17" s="17"/>
      <c r="DO17" s="17"/>
      <c r="DP17" s="17"/>
      <c r="DQ17" s="17"/>
      <c r="DR17" s="17"/>
      <c r="DS17" s="17"/>
      <c r="DT17" s="17"/>
      <c r="DU17" s="17"/>
      <c r="DV17" s="17"/>
      <c r="DW17" s="17"/>
      <c r="DX17" s="17"/>
      <c r="DY17" s="17"/>
      <c r="DZ17" s="17"/>
      <c r="EA17" s="17"/>
      <c r="EB17" s="17"/>
      <c r="EC17" s="17"/>
      <c r="ED17" s="17"/>
      <c r="EE17" s="17"/>
      <c r="EF17" s="17"/>
      <c r="EG17" s="17"/>
      <c r="EH17" s="17"/>
      <c r="EI17" s="17"/>
      <c r="EJ17" s="17"/>
      <c r="EK17" s="17"/>
      <c r="EL17" s="17"/>
      <c r="EM17" s="17"/>
      <c r="EN17" s="17"/>
      <c r="EO17" s="17"/>
      <c r="EP17" s="17"/>
      <c r="EQ17" s="17"/>
      <c r="ER17" s="17"/>
      <c r="ES17" s="17"/>
      <c r="ET17" s="17"/>
      <c r="EU17" s="17"/>
    </row>
    <row r="18" spans="1:151" ht="105.75" hidden="1" customHeight="1" x14ac:dyDescent="0.2">
      <c r="A18" s="165">
        <f t="shared" si="0"/>
        <v>0</v>
      </c>
      <c r="B18" s="357"/>
      <c r="C18" s="160"/>
      <c r="D18" s="160"/>
      <c r="E18" s="167" t="s">
        <v>48</v>
      </c>
      <c r="F18" s="170" t="s">
        <v>96</v>
      </c>
      <c r="G18" s="171" t="s">
        <v>97</v>
      </c>
      <c r="H18" s="160"/>
      <c r="I18" s="172" t="s">
        <v>52</v>
      </c>
      <c r="J18" s="170" t="s">
        <v>54</v>
      </c>
      <c r="K18" s="170" t="s">
        <v>56</v>
      </c>
      <c r="L18" s="170" t="s">
        <v>57</v>
      </c>
      <c r="M18" s="170" t="s">
        <v>45</v>
      </c>
      <c r="N18" s="170" t="s">
        <v>58</v>
      </c>
      <c r="O18" s="257" t="s">
        <v>73</v>
      </c>
      <c r="P18" s="173"/>
      <c r="Q18" s="173"/>
      <c r="R18" s="64"/>
      <c r="S18" s="36"/>
      <c r="T18" s="36"/>
      <c r="W18" s="36"/>
      <c r="X18" s="65" t="s">
        <v>50</v>
      </c>
      <c r="Y18" s="65" t="s">
        <v>51</v>
      </c>
      <c r="Z18" s="65" t="s">
        <v>53</v>
      </c>
      <c r="AA18" s="65" t="s">
        <v>55</v>
      </c>
      <c r="AB18" s="4"/>
      <c r="AC18" s="4"/>
      <c r="AD18" s="4"/>
      <c r="AP18" s="4"/>
      <c r="AQ18" s="54"/>
      <c r="AR18" s="44"/>
      <c r="AS18" s="32"/>
      <c r="AT18" s="4"/>
      <c r="AU18" s="4"/>
      <c r="AV18" s="4"/>
      <c r="AW18" s="55"/>
      <c r="AX18" s="56"/>
      <c r="AY18" s="34"/>
      <c r="AZ18" s="34"/>
      <c r="BA18" s="34"/>
      <c r="BB18" s="34"/>
      <c r="BC18" s="34"/>
      <c r="BD18" s="34"/>
      <c r="BE18" s="34"/>
      <c r="BF18" s="34"/>
      <c r="BG18" s="34"/>
      <c r="BH18" s="34"/>
      <c r="BI18" s="4"/>
      <c r="BJ18" s="4"/>
      <c r="BK18" s="4"/>
      <c r="BL18" s="17"/>
      <c r="BM18" s="17"/>
      <c r="BN18" s="17"/>
      <c r="BO18" s="17"/>
      <c r="BP18" s="17"/>
      <c r="BQ18" s="17"/>
      <c r="BR18" s="17"/>
      <c r="BS18" s="66"/>
      <c r="BT18" s="17"/>
      <c r="BU18" s="17"/>
      <c r="BV18" s="17"/>
      <c r="BW18" s="17"/>
      <c r="BX18" s="17"/>
      <c r="BY18" s="17"/>
      <c r="BZ18" s="17"/>
      <c r="CA18" s="17"/>
      <c r="CB18" s="17"/>
      <c r="CC18" s="17"/>
      <c r="CD18" s="17"/>
      <c r="CE18" s="17"/>
      <c r="CF18" s="17"/>
      <c r="CG18" s="17"/>
      <c r="CH18" s="17"/>
      <c r="CI18" s="17"/>
      <c r="CJ18" s="17"/>
      <c r="CK18" s="17"/>
      <c r="CL18" s="17"/>
      <c r="CM18" s="17"/>
      <c r="CN18" s="17"/>
      <c r="CO18" s="17"/>
      <c r="CP18" s="17"/>
      <c r="CQ18" s="17"/>
      <c r="CR18" s="17"/>
      <c r="CS18" s="17"/>
      <c r="CT18" s="17"/>
      <c r="CU18" s="17"/>
      <c r="CV18" s="17"/>
      <c r="CW18" s="17"/>
      <c r="CX18" s="17"/>
      <c r="CY18" s="17"/>
      <c r="CZ18" s="17"/>
      <c r="DA18" s="17"/>
      <c r="DB18" s="17"/>
      <c r="DC18" s="17"/>
      <c r="DD18" s="17"/>
      <c r="DE18" s="17"/>
      <c r="DF18" s="17"/>
      <c r="DG18" s="17"/>
      <c r="DH18" s="17"/>
      <c r="DI18" s="17"/>
      <c r="DJ18" s="17"/>
      <c r="DK18" s="17"/>
      <c r="DL18" s="17"/>
      <c r="DM18" s="17"/>
      <c r="DN18" s="17"/>
      <c r="DO18" s="17"/>
      <c r="DP18" s="17"/>
      <c r="DQ18" s="17"/>
      <c r="DR18" s="17"/>
      <c r="DS18" s="17"/>
      <c r="DT18" s="17"/>
      <c r="DU18" s="17"/>
      <c r="DV18" s="17"/>
      <c r="DW18" s="17"/>
      <c r="DX18" s="17"/>
      <c r="DY18" s="17"/>
      <c r="DZ18" s="17"/>
      <c r="EA18" s="17"/>
      <c r="EB18" s="17"/>
      <c r="EC18" s="17"/>
      <c r="ED18" s="17"/>
      <c r="EE18" s="17"/>
      <c r="EF18" s="17"/>
      <c r="EG18" s="17"/>
      <c r="EH18" s="17"/>
      <c r="EI18" s="17"/>
      <c r="EJ18" s="17"/>
      <c r="EK18" s="17"/>
      <c r="EL18" s="17"/>
      <c r="EM18" s="17"/>
      <c r="EN18" s="17"/>
      <c r="EO18" s="17"/>
      <c r="EP18" s="17"/>
      <c r="EQ18" s="17"/>
      <c r="ER18" s="17"/>
      <c r="ES18" s="17"/>
      <c r="ET18" s="17"/>
      <c r="EU18" s="17"/>
    </row>
    <row r="19" spans="1:151" ht="4.5" hidden="1" customHeight="1" x14ac:dyDescent="0.2">
      <c r="A19" s="165">
        <f t="shared" si="0"/>
        <v>0</v>
      </c>
      <c r="B19" s="144"/>
      <c r="C19" s="160"/>
      <c r="D19" s="160"/>
      <c r="E19" s="160"/>
      <c r="F19" s="144"/>
      <c r="G19" s="144"/>
      <c r="H19" s="160"/>
      <c r="I19" s="169"/>
      <c r="J19" s="144"/>
      <c r="K19" s="144"/>
      <c r="L19" s="144"/>
      <c r="M19" s="160"/>
      <c r="N19" s="144"/>
      <c r="O19" s="160"/>
      <c r="P19" s="160"/>
      <c r="Q19" s="160"/>
      <c r="R19" s="63"/>
      <c r="S19" s="36"/>
      <c r="T19" s="36"/>
      <c r="U19" s="36"/>
      <c r="V19" s="17"/>
      <c r="W19" s="36"/>
      <c r="X19" s="17"/>
      <c r="Y19" s="17"/>
      <c r="Z19" s="17"/>
      <c r="AA19" s="17"/>
      <c r="AB19" s="4"/>
      <c r="AD19" s="17"/>
      <c r="AP19" s="4"/>
      <c r="AQ19" s="54"/>
      <c r="AR19" s="44"/>
      <c r="AS19" s="32"/>
      <c r="AT19" s="4"/>
      <c r="AU19" s="4"/>
      <c r="AV19" s="4"/>
      <c r="AW19" s="55"/>
      <c r="AX19" s="56"/>
      <c r="AY19" s="34"/>
      <c r="AZ19" s="34"/>
      <c r="BA19" s="34"/>
      <c r="BB19" s="34"/>
      <c r="BC19" s="34"/>
      <c r="BD19" s="34"/>
      <c r="BE19" s="34"/>
      <c r="BF19" s="34"/>
      <c r="BG19" s="34"/>
      <c r="BH19" s="34"/>
      <c r="BI19" s="4"/>
      <c r="BJ19" s="4"/>
      <c r="BK19" s="4"/>
      <c r="BL19" s="17"/>
      <c r="BM19" s="17"/>
      <c r="BN19" s="17"/>
      <c r="BO19" s="17"/>
      <c r="BP19" s="17"/>
      <c r="BQ19" s="17"/>
      <c r="BR19" s="17"/>
      <c r="BS19" s="66"/>
      <c r="BT19" s="17"/>
      <c r="BU19" s="17"/>
      <c r="BV19" s="17"/>
      <c r="BW19" s="17"/>
      <c r="BX19" s="17"/>
      <c r="BY19" s="17"/>
      <c r="BZ19" s="17"/>
      <c r="CA19" s="17"/>
      <c r="CB19" s="17"/>
      <c r="CC19" s="17"/>
      <c r="CD19" s="17"/>
      <c r="CE19" s="17"/>
      <c r="CF19" s="17"/>
      <c r="CG19" s="17"/>
      <c r="CH19" s="17"/>
      <c r="CI19" s="17"/>
      <c r="CJ19" s="17"/>
      <c r="CK19" s="17"/>
      <c r="CL19" s="17"/>
      <c r="CM19" s="17"/>
      <c r="CN19" s="17"/>
      <c r="CO19" s="17"/>
      <c r="CP19" s="17"/>
      <c r="CQ19" s="17"/>
      <c r="CR19" s="17"/>
      <c r="CS19" s="17"/>
      <c r="CT19" s="17"/>
      <c r="CU19" s="17"/>
      <c r="CV19" s="17"/>
      <c r="CW19" s="17"/>
      <c r="CX19" s="17"/>
      <c r="CY19" s="17"/>
      <c r="CZ19" s="17"/>
      <c r="DA19" s="17"/>
      <c r="DB19" s="17"/>
      <c r="DC19" s="17"/>
      <c r="DD19" s="17"/>
      <c r="DE19" s="17"/>
      <c r="DF19" s="17"/>
      <c r="DG19" s="17"/>
      <c r="DH19" s="17"/>
      <c r="DI19" s="17"/>
      <c r="DJ19" s="17"/>
      <c r="DK19" s="17"/>
      <c r="DL19" s="17"/>
      <c r="DM19" s="17"/>
      <c r="DN19" s="17"/>
      <c r="DO19" s="17"/>
      <c r="DP19" s="17"/>
      <c r="DQ19" s="17"/>
      <c r="DR19" s="17"/>
      <c r="DS19" s="17"/>
      <c r="DT19" s="17"/>
      <c r="DU19" s="17"/>
      <c r="DV19" s="17"/>
      <c r="DW19" s="17"/>
      <c r="DX19" s="17"/>
      <c r="DY19" s="17"/>
      <c r="DZ19" s="17"/>
      <c r="EA19" s="17"/>
      <c r="EB19" s="17"/>
      <c r="EC19" s="17"/>
      <c r="ED19" s="17"/>
      <c r="EE19" s="17"/>
      <c r="EF19" s="17"/>
      <c r="EG19" s="17"/>
      <c r="EH19" s="17"/>
      <c r="EI19" s="17"/>
      <c r="EJ19" s="17"/>
      <c r="EK19" s="17"/>
      <c r="EL19" s="17"/>
      <c r="EM19" s="17"/>
      <c r="EN19" s="17"/>
      <c r="EO19" s="17"/>
      <c r="EP19" s="17"/>
      <c r="EQ19" s="17"/>
      <c r="ER19" s="17"/>
      <c r="ES19" s="17"/>
      <c r="ET19" s="17"/>
      <c r="EU19" s="17"/>
    </row>
    <row r="20" spans="1:151" ht="18" hidden="1" x14ac:dyDescent="0.2">
      <c r="A20" s="165">
        <f t="shared" si="0"/>
        <v>0</v>
      </c>
      <c r="B20" s="164" t="s">
        <v>60</v>
      </c>
      <c r="C20" s="160"/>
      <c r="D20" s="160"/>
      <c r="E20" s="160"/>
      <c r="F20" s="262">
        <v>0</v>
      </c>
      <c r="G20" s="263"/>
      <c r="H20" s="264"/>
      <c r="I20" s="265">
        <v>2</v>
      </c>
      <c r="J20" s="261">
        <f>K22/5</f>
        <v>2.0254401071561368E-4</v>
      </c>
      <c r="K20" s="266"/>
      <c r="L20" s="266"/>
      <c r="M20" s="264"/>
      <c r="N20" s="267"/>
      <c r="O20" s="264"/>
      <c r="P20" s="264"/>
      <c r="Q20" s="160"/>
      <c r="R20" s="63"/>
      <c r="S20" s="45"/>
      <c r="T20" s="45"/>
      <c r="U20" s="67">
        <v>10.5</v>
      </c>
      <c r="V20" s="68">
        <v>4</v>
      </c>
      <c r="W20" s="45"/>
      <c r="X20" s="17"/>
      <c r="Y20" s="17"/>
      <c r="Z20" s="17"/>
      <c r="AA20" s="17"/>
      <c r="AB20" s="4"/>
      <c r="AD20" s="4"/>
      <c r="AF20" s="58">
        <f>$AR$5</f>
        <v>1</v>
      </c>
      <c r="AG20" s="58">
        <f>AF20*1.05</f>
        <v>1.05</v>
      </c>
      <c r="AH20" s="69">
        <v>1.9</v>
      </c>
      <c r="AI20" s="70">
        <f>E12</f>
        <v>0.1</v>
      </c>
      <c r="AJ20" s="70">
        <f>AI20/AH20</f>
        <v>5.2631578947368425E-2</v>
      </c>
      <c r="AK20" s="70">
        <f>AI20-AJ20</f>
        <v>4.736842105263158E-2</v>
      </c>
      <c r="AP20" s="4"/>
      <c r="AQ20" s="54"/>
      <c r="AR20" s="44"/>
      <c r="AS20" s="32"/>
      <c r="AT20" s="4"/>
      <c r="AU20" s="4"/>
      <c r="AV20" s="4"/>
      <c r="AW20" s="55"/>
      <c r="AX20" s="56"/>
      <c r="AY20" s="34"/>
      <c r="AZ20" s="34"/>
      <c r="BA20" s="34"/>
      <c r="BB20" s="34"/>
      <c r="BC20" s="34"/>
      <c r="BD20" s="34"/>
      <c r="BE20" s="34"/>
      <c r="BF20" s="34"/>
      <c r="BG20" s="34"/>
      <c r="BH20" s="34"/>
      <c r="BI20" s="4"/>
      <c r="BJ20" s="4"/>
      <c r="BK20" s="4"/>
      <c r="BL20" s="17"/>
      <c r="BM20" s="17"/>
      <c r="BN20" s="17"/>
      <c r="BO20" s="17"/>
      <c r="BP20" s="17"/>
      <c r="BQ20" s="17"/>
      <c r="BR20" s="17"/>
      <c r="BS20" s="66"/>
      <c r="BT20" s="17"/>
      <c r="BU20" s="17"/>
      <c r="BV20" s="17"/>
      <c r="BW20" s="17"/>
      <c r="BX20" s="17"/>
      <c r="BY20" s="17"/>
      <c r="BZ20" s="17"/>
      <c r="CA20" s="17"/>
      <c r="CB20" s="17"/>
      <c r="CC20" s="17"/>
      <c r="CD20" s="17"/>
      <c r="CE20" s="17"/>
      <c r="CF20" s="17"/>
      <c r="CG20" s="17"/>
      <c r="CH20" s="17"/>
      <c r="CI20" s="17"/>
      <c r="CJ20" s="17"/>
      <c r="CK20" s="17"/>
      <c r="CL20" s="17"/>
      <c r="CM20" s="17"/>
      <c r="CN20" s="17"/>
      <c r="CO20" s="17"/>
      <c r="CP20" s="17"/>
      <c r="CQ20" s="17"/>
      <c r="CR20" s="17"/>
      <c r="CS20" s="17"/>
      <c r="CT20" s="17"/>
      <c r="CU20" s="17"/>
      <c r="CV20" s="17"/>
      <c r="CW20" s="17"/>
      <c r="CX20" s="17"/>
      <c r="CY20" s="17"/>
      <c r="CZ20" s="17"/>
      <c r="DA20" s="17"/>
      <c r="DB20" s="17"/>
      <c r="DC20" s="17"/>
      <c r="DD20" s="17"/>
      <c r="DE20" s="17"/>
      <c r="DF20" s="17"/>
      <c r="DG20" s="17"/>
      <c r="DH20" s="17"/>
      <c r="DI20" s="17"/>
      <c r="DJ20" s="17"/>
      <c r="DK20" s="17"/>
      <c r="DL20" s="17"/>
      <c r="DM20" s="17"/>
      <c r="DN20" s="17"/>
      <c r="DO20" s="17"/>
      <c r="DP20" s="17"/>
      <c r="DQ20" s="17"/>
      <c r="DR20" s="17"/>
      <c r="DS20" s="17"/>
      <c r="DT20" s="17"/>
      <c r="DU20" s="17"/>
      <c r="DV20" s="17"/>
      <c r="DW20" s="17"/>
      <c r="DX20" s="17"/>
      <c r="DY20" s="17"/>
      <c r="DZ20" s="17"/>
      <c r="EA20" s="17"/>
      <c r="EB20" s="17"/>
      <c r="EC20" s="17"/>
      <c r="ED20" s="17"/>
      <c r="EE20" s="17"/>
      <c r="EF20" s="17"/>
      <c r="EG20" s="17"/>
      <c r="EH20" s="17"/>
      <c r="EI20" s="17"/>
      <c r="EJ20" s="17"/>
      <c r="EK20" s="17"/>
      <c r="EL20" s="17"/>
      <c r="EM20" s="17"/>
      <c r="EN20" s="17"/>
      <c r="EO20" s="17"/>
      <c r="EP20" s="17"/>
      <c r="EQ20" s="17"/>
      <c r="ER20" s="17"/>
      <c r="ES20" s="17"/>
      <c r="ET20" s="17"/>
      <c r="EU20" s="17"/>
    </row>
    <row r="21" spans="1:151" ht="6" hidden="1" customHeight="1" x14ac:dyDescent="0.2">
      <c r="A21" s="165">
        <f t="shared" si="0"/>
        <v>0</v>
      </c>
      <c r="B21" s="164"/>
      <c r="C21" s="160"/>
      <c r="D21" s="160"/>
      <c r="E21" s="160"/>
      <c r="F21" s="174"/>
      <c r="G21" s="144"/>
      <c r="H21" s="160"/>
      <c r="I21" s="177"/>
      <c r="J21" s="175"/>
      <c r="K21" s="175"/>
      <c r="L21" s="175"/>
      <c r="M21" s="160"/>
      <c r="N21" s="176"/>
      <c r="O21" s="160"/>
      <c r="P21" s="160"/>
      <c r="Q21" s="160"/>
      <c r="R21" s="63"/>
      <c r="S21" s="45"/>
      <c r="T21" s="45"/>
      <c r="U21" s="45"/>
      <c r="V21" s="17"/>
      <c r="W21" s="45"/>
      <c r="X21" s="17"/>
      <c r="Y21" s="17"/>
      <c r="Z21" s="17"/>
      <c r="AA21" s="17"/>
      <c r="AB21" s="4"/>
      <c r="AC21" s="71"/>
      <c r="AD21" s="4"/>
      <c r="AP21" s="4"/>
      <c r="AQ21" s="54"/>
      <c r="AR21" s="44"/>
      <c r="AS21" s="32"/>
      <c r="AT21" s="4"/>
      <c r="AU21" s="4"/>
      <c r="AV21" s="4"/>
      <c r="AW21" s="55"/>
      <c r="AX21" s="56"/>
      <c r="AY21" s="34"/>
      <c r="AZ21" s="34"/>
      <c r="BA21" s="34"/>
      <c r="BB21" s="34"/>
      <c r="BC21" s="34"/>
      <c r="BD21" s="34"/>
      <c r="BE21" s="34"/>
      <c r="BF21" s="34"/>
      <c r="BG21" s="34"/>
      <c r="BH21" s="34"/>
      <c r="BI21" s="4"/>
      <c r="BJ21" s="4"/>
      <c r="BK21" s="4"/>
      <c r="BL21" s="17"/>
      <c r="BM21" s="17"/>
      <c r="BN21" s="17"/>
      <c r="BO21" s="17"/>
      <c r="BP21" s="17"/>
      <c r="BQ21" s="17"/>
      <c r="BR21" s="17"/>
      <c r="BS21" s="66"/>
      <c r="BT21" s="17"/>
      <c r="BU21" s="17"/>
      <c r="BV21" s="17"/>
      <c r="BW21" s="17"/>
      <c r="BX21" s="17"/>
      <c r="BY21" s="17"/>
      <c r="BZ21" s="17"/>
      <c r="CA21" s="17"/>
      <c r="CB21" s="17"/>
      <c r="CC21" s="17"/>
      <c r="CD21" s="17"/>
      <c r="CE21" s="17"/>
      <c r="CF21" s="17"/>
      <c r="CG21" s="17"/>
      <c r="CH21" s="17"/>
      <c r="CI21" s="17"/>
      <c r="CJ21" s="17"/>
      <c r="CK21" s="17"/>
      <c r="CL21" s="17"/>
      <c r="CM21" s="17"/>
      <c r="CN21" s="17"/>
      <c r="CO21" s="17"/>
      <c r="CP21" s="17"/>
      <c r="CQ21" s="17"/>
      <c r="CR21" s="17"/>
      <c r="CS21" s="17"/>
      <c r="CT21" s="17"/>
      <c r="CU21" s="17"/>
      <c r="CV21" s="17"/>
      <c r="CW21" s="17"/>
      <c r="CX21" s="17"/>
      <c r="CY21" s="17"/>
      <c r="CZ21" s="17"/>
      <c r="DA21" s="17"/>
      <c r="DB21" s="17"/>
      <c r="DC21" s="17"/>
      <c r="DD21" s="17"/>
      <c r="DE21" s="17"/>
      <c r="DF21" s="17"/>
      <c r="DG21" s="17"/>
      <c r="DH21" s="17"/>
      <c r="DI21" s="17"/>
      <c r="DJ21" s="17"/>
      <c r="DK21" s="17"/>
      <c r="DL21" s="17"/>
      <c r="DM21" s="17"/>
      <c r="DN21" s="17"/>
      <c r="DO21" s="17"/>
      <c r="DP21" s="17"/>
      <c r="DQ21" s="17"/>
      <c r="DR21" s="17"/>
      <c r="DS21" s="17"/>
      <c r="DT21" s="17"/>
      <c r="DU21" s="17"/>
      <c r="DV21" s="17"/>
      <c r="DW21" s="17"/>
      <c r="DX21" s="17"/>
      <c r="DY21" s="17"/>
      <c r="DZ21" s="17"/>
      <c r="EA21" s="17"/>
      <c r="EB21" s="17"/>
      <c r="EC21" s="17"/>
      <c r="ED21" s="17"/>
      <c r="EE21" s="17"/>
      <c r="EF21" s="17"/>
      <c r="EG21" s="17"/>
      <c r="EH21" s="17"/>
      <c r="EI21" s="17"/>
      <c r="EJ21" s="17"/>
      <c r="EK21" s="17"/>
      <c r="EL21" s="17"/>
      <c r="EM21" s="17"/>
      <c r="EN21" s="17"/>
      <c r="EO21" s="17"/>
      <c r="EP21" s="17"/>
      <c r="EQ21" s="17"/>
      <c r="ER21" s="17"/>
      <c r="ES21" s="17"/>
      <c r="ET21" s="17"/>
      <c r="EU21" s="17"/>
    </row>
    <row r="22" spans="1:151" ht="17.25" hidden="1" customHeight="1" thickBot="1" x14ac:dyDescent="0.25">
      <c r="A22" s="165">
        <f t="shared" si="0"/>
        <v>0</v>
      </c>
      <c r="B22" s="164" t="s">
        <v>61</v>
      </c>
      <c r="C22" s="160"/>
      <c r="D22" s="160"/>
      <c r="E22" s="160"/>
      <c r="F22" s="132"/>
      <c r="G22" s="268">
        <f>IF(F22=E24,0.9999,IF(E24&lt;F22,(E24+1-F22),(E24-F22)))</f>
        <v>0.99990000000000001</v>
      </c>
      <c r="H22" s="264"/>
      <c r="I22" s="265">
        <f>2*BA1</f>
        <v>2</v>
      </c>
      <c r="J22" s="261">
        <f>Y22+Z22</f>
        <v>2.0254401071561367E-3</v>
      </c>
      <c r="K22" s="269">
        <f>Y22</f>
        <v>1.0127200535780684E-3</v>
      </c>
      <c r="L22" s="269">
        <f>Z22</f>
        <v>1.0127200535780684E-3</v>
      </c>
      <c r="M22" s="264"/>
      <c r="N22" s="270">
        <f>IF(G22&lt;0.229,26,24)</f>
        <v>24</v>
      </c>
      <c r="O22" s="355" t="s">
        <v>28</v>
      </c>
      <c r="P22" s="355"/>
      <c r="Q22" s="178"/>
      <c r="R22" s="73"/>
      <c r="S22" s="36"/>
      <c r="T22" s="36"/>
      <c r="U22" s="36"/>
      <c r="V22" s="17"/>
      <c r="W22" s="36"/>
      <c r="X22" s="74">
        <f>IF(G22&lt;0.125,(G22*23),IF(G22&lt;0.209,(G22*25),IF(G22&lt;0.288,(G22*28),IF(G22&lt;0.375,(G22*30),(G22*33)))))</f>
        <v>32.996699999999997</v>
      </c>
      <c r="Y22" s="75">
        <f>Y24/X24</f>
        <v>1.0127200535780684E-3</v>
      </c>
      <c r="Z22" s="74">
        <f>Y22*(I22-100%)</f>
        <v>1.0127200535780684E-3</v>
      </c>
      <c r="AA22" s="75">
        <f>J20</f>
        <v>2.0254401071561368E-4</v>
      </c>
      <c r="AB22" s="4"/>
      <c r="AD22" s="17"/>
      <c r="AP22" s="4"/>
      <c r="AQ22" s="54"/>
      <c r="AR22" s="44"/>
      <c r="AS22" s="32"/>
      <c r="AT22" s="4"/>
      <c r="AU22" s="4"/>
      <c r="AV22" s="4"/>
      <c r="AW22" s="55"/>
      <c r="AX22" s="56"/>
      <c r="AY22" s="34"/>
      <c r="AZ22" s="34"/>
      <c r="BA22" s="34"/>
      <c r="BB22" s="34"/>
      <c r="BC22" s="34"/>
      <c r="BD22" s="34"/>
      <c r="BE22" s="34"/>
      <c r="BF22" s="34"/>
      <c r="BG22" s="34"/>
      <c r="BH22" s="34"/>
      <c r="BI22" s="4"/>
      <c r="BJ22" s="4"/>
      <c r="BK22" s="4"/>
      <c r="BL22" s="17"/>
      <c r="BM22" s="17"/>
      <c r="BN22" s="17"/>
      <c r="BO22" s="17"/>
      <c r="BP22" s="17"/>
      <c r="BQ22" s="17"/>
      <c r="BR22" s="17"/>
      <c r="BS22" s="66"/>
      <c r="BT22" s="17"/>
      <c r="BU22" s="17"/>
      <c r="BV22" s="17"/>
      <c r="BW22" s="17"/>
      <c r="BX22" s="17"/>
      <c r="BY22" s="17"/>
      <c r="BZ22" s="17"/>
      <c r="CA22" s="17"/>
      <c r="CB22" s="17"/>
      <c r="CC22" s="17"/>
      <c r="CD22" s="17"/>
      <c r="CE22" s="17"/>
      <c r="CF22" s="17"/>
      <c r="CG22" s="17"/>
      <c r="CH22" s="17"/>
      <c r="CI22" s="17"/>
      <c r="CJ22" s="17"/>
      <c r="CK22" s="17"/>
      <c r="CL22" s="17"/>
      <c r="CM22" s="17"/>
      <c r="CN22" s="17"/>
      <c r="CO22" s="17"/>
      <c r="CP22" s="17"/>
      <c r="CQ22" s="17"/>
      <c r="CR22" s="17"/>
      <c r="CS22" s="17"/>
      <c r="CT22" s="17"/>
      <c r="CU22" s="17"/>
      <c r="CV22" s="17"/>
      <c r="CW22" s="17"/>
      <c r="CX22" s="17"/>
      <c r="CY22" s="17"/>
      <c r="CZ22" s="17"/>
      <c r="DA22" s="17"/>
      <c r="DB22" s="17"/>
      <c r="DC22" s="17"/>
      <c r="DD22" s="17"/>
      <c r="DE22" s="17"/>
      <c r="DF22" s="17"/>
      <c r="DG22" s="17"/>
      <c r="DH22" s="17"/>
      <c r="DI22" s="17"/>
      <c r="DJ22" s="17"/>
      <c r="DK22" s="17"/>
      <c r="DL22" s="17"/>
      <c r="DM22" s="17"/>
      <c r="DN22" s="17"/>
      <c r="DO22" s="17"/>
      <c r="DP22" s="17"/>
      <c r="DQ22" s="17"/>
      <c r="DR22" s="17"/>
      <c r="DS22" s="17"/>
      <c r="DT22" s="17"/>
      <c r="DU22" s="17"/>
      <c r="DV22" s="17"/>
      <c r="DW22" s="17"/>
      <c r="DX22" s="17"/>
      <c r="DY22" s="17"/>
      <c r="DZ22" s="17"/>
      <c r="EA22" s="17"/>
      <c r="EB22" s="17"/>
      <c r="EC22" s="17"/>
      <c r="ED22" s="17"/>
      <c r="EE22" s="17"/>
      <c r="EF22" s="17"/>
      <c r="EG22" s="17"/>
      <c r="EH22" s="17"/>
      <c r="EI22" s="17"/>
      <c r="EJ22" s="17"/>
      <c r="EK22" s="17"/>
      <c r="EL22" s="17"/>
      <c r="EM22" s="17"/>
      <c r="EN22" s="17"/>
      <c r="EO22" s="17"/>
      <c r="EP22" s="17"/>
      <c r="EQ22" s="17"/>
      <c r="ER22" s="17"/>
      <c r="ES22" s="17"/>
      <c r="ET22" s="17"/>
      <c r="EU22" s="17"/>
    </row>
    <row r="23" spans="1:151" s="8" customFormat="1" ht="5.25" hidden="1" customHeight="1" x14ac:dyDescent="0.2">
      <c r="A23" s="165">
        <f t="shared" si="0"/>
        <v>0</v>
      </c>
      <c r="B23" s="164"/>
      <c r="C23" s="160"/>
      <c r="D23" s="160"/>
      <c r="E23" s="168"/>
      <c r="F23" s="192"/>
      <c r="G23" s="271"/>
      <c r="H23" s="264"/>
      <c r="I23" s="272"/>
      <c r="J23" s="266"/>
      <c r="K23" s="273"/>
      <c r="L23" s="273"/>
      <c r="M23" s="264"/>
      <c r="N23" s="274"/>
      <c r="O23" s="275"/>
      <c r="P23" s="275"/>
      <c r="Q23" s="181"/>
      <c r="R23" s="73"/>
      <c r="S23" s="17"/>
      <c r="T23" s="17"/>
      <c r="U23" s="17"/>
      <c r="V23" s="4"/>
      <c r="W23" s="17"/>
      <c r="X23" s="76"/>
      <c r="Y23" s="77"/>
      <c r="Z23" s="76"/>
      <c r="AA23" s="77"/>
      <c r="AB23" s="4"/>
      <c r="AC23" s="78"/>
      <c r="AD23" s="17"/>
      <c r="AP23" s="4"/>
      <c r="AQ23" s="54"/>
      <c r="AR23" s="44"/>
      <c r="AS23" s="32"/>
      <c r="AT23" s="4"/>
      <c r="AU23" s="4"/>
      <c r="AV23" s="4"/>
      <c r="AW23" s="55"/>
      <c r="AX23" s="56"/>
      <c r="AY23" s="34"/>
      <c r="AZ23" s="34"/>
      <c r="BA23" s="34"/>
      <c r="BB23" s="34"/>
      <c r="BC23" s="34"/>
      <c r="BD23" s="34"/>
      <c r="BE23" s="34"/>
      <c r="BF23" s="34"/>
      <c r="BG23" s="34"/>
      <c r="BH23" s="34"/>
      <c r="BI23" s="4"/>
      <c r="BJ23" s="4"/>
      <c r="BK23" s="4"/>
      <c r="BL23" s="4"/>
      <c r="BM23" s="4"/>
      <c r="BN23" s="4"/>
      <c r="BO23" s="4"/>
      <c r="BP23" s="4"/>
      <c r="BQ23" s="4"/>
      <c r="BR23" s="4"/>
      <c r="BS23" s="66"/>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row>
    <row r="24" spans="1:151" ht="17.25" hidden="1" customHeight="1" thickBot="1" x14ac:dyDescent="0.25">
      <c r="A24" s="165">
        <f t="shared" si="0"/>
        <v>0</v>
      </c>
      <c r="B24" s="164" t="s">
        <v>62</v>
      </c>
      <c r="C24" s="160"/>
      <c r="D24" s="160"/>
      <c r="E24" s="132"/>
      <c r="F24" s="271">
        <f>E24</f>
        <v>0</v>
      </c>
      <c r="G24" s="276">
        <f>IF(F24=E26,0.9999,IF(E26&lt;E24,(E26+1-E24),(E26-E24)))</f>
        <v>0.99990000000000001</v>
      </c>
      <c r="H24" s="264"/>
      <c r="I24" s="265">
        <f>1.6*BA1</f>
        <v>1.6</v>
      </c>
      <c r="J24" s="261">
        <f>Y24+Z24</f>
        <v>5.3466271667039114E-2</v>
      </c>
      <c r="K24" s="269">
        <f>Y24-Y22-M24</f>
        <v>3.2403699738321377E-2</v>
      </c>
      <c r="L24" s="269">
        <f>Z24-Z22</f>
        <v>1.9037131821561602E-2</v>
      </c>
      <c r="M24" s="277">
        <f>$AU$6</f>
        <v>0</v>
      </c>
      <c r="N24" s="270">
        <f>IF(G24&lt;0.33,24,23)</f>
        <v>23</v>
      </c>
      <c r="O24" s="355" t="s">
        <v>29</v>
      </c>
      <c r="P24" s="355"/>
      <c r="Q24" s="178"/>
      <c r="R24" s="73"/>
      <c r="S24" s="17"/>
      <c r="T24" s="17"/>
      <c r="U24" s="17"/>
      <c r="V24" s="17"/>
      <c r="W24" s="17"/>
      <c r="X24" s="74">
        <f>IF(G24&lt;0.125,(G24*23),IF(G24&lt;0.209,(G24*27),IF(G24&lt;0.288,(G24*29),IF(G24&lt;0.375,(G24*31),(G24*33)))))</f>
        <v>32.996699999999997</v>
      </c>
      <c r="Y24" s="75">
        <f>Y26/X26</f>
        <v>3.3416419791899445E-2</v>
      </c>
      <c r="Z24" s="74">
        <f>Y24*(I24-100%)</f>
        <v>2.004985187513967E-2</v>
      </c>
      <c r="AA24" s="75">
        <f>J22</f>
        <v>2.0254401071561367E-3</v>
      </c>
      <c r="AB24" s="4"/>
      <c r="AD24" s="17"/>
      <c r="AP24" s="4"/>
      <c r="AQ24" s="54"/>
      <c r="AR24" s="44"/>
      <c r="AS24" s="32"/>
      <c r="AT24" s="4"/>
      <c r="AU24" s="4"/>
      <c r="AV24" s="4"/>
      <c r="AW24" s="55"/>
      <c r="AX24" s="56"/>
      <c r="AY24" s="34"/>
      <c r="AZ24" s="34"/>
      <c r="BA24" s="34"/>
      <c r="BB24" s="34"/>
      <c r="BC24" s="34"/>
      <c r="BD24" s="34"/>
      <c r="BE24" s="34"/>
      <c r="BF24" s="34"/>
      <c r="BG24" s="34"/>
      <c r="BH24" s="34"/>
      <c r="BI24" s="4"/>
      <c r="BJ24" s="4"/>
      <c r="BK24" s="4"/>
      <c r="BL24" s="17"/>
      <c r="BM24" s="17"/>
      <c r="BN24" s="17"/>
      <c r="BO24" s="17"/>
      <c r="BP24" s="17"/>
      <c r="BQ24" s="17"/>
      <c r="BR24" s="17"/>
      <c r="BS24" s="66"/>
      <c r="BT24" s="17"/>
      <c r="BU24" s="17"/>
      <c r="BV24" s="17"/>
      <c r="BW24" s="17"/>
      <c r="BX24" s="17"/>
      <c r="BY24" s="17"/>
      <c r="BZ24" s="17"/>
      <c r="CA24" s="17"/>
      <c r="CB24" s="17"/>
      <c r="CC24" s="17"/>
      <c r="CD24" s="17"/>
      <c r="CE24" s="17"/>
      <c r="CF24" s="17"/>
      <c r="CG24" s="17"/>
      <c r="CH24" s="17"/>
      <c r="CI24" s="17"/>
      <c r="CJ24" s="17"/>
      <c r="CK24" s="17"/>
      <c r="CL24" s="17"/>
      <c r="CM24" s="17"/>
      <c r="CN24" s="17"/>
      <c r="CO24" s="17"/>
      <c r="CP24" s="17"/>
      <c r="CQ24" s="17"/>
      <c r="CR24" s="17"/>
      <c r="CS24" s="17"/>
      <c r="CT24" s="17"/>
      <c r="CU24" s="17"/>
      <c r="CV24" s="17"/>
      <c r="CW24" s="17"/>
      <c r="CX24" s="17"/>
      <c r="CY24" s="17"/>
      <c r="CZ24" s="17"/>
      <c r="DA24" s="17"/>
      <c r="DB24" s="17"/>
      <c r="DC24" s="17"/>
      <c r="DD24" s="17"/>
      <c r="DE24" s="17"/>
      <c r="DF24" s="17"/>
      <c r="DG24" s="17"/>
      <c r="DH24" s="17"/>
      <c r="DI24" s="17"/>
      <c r="DJ24" s="17"/>
      <c r="DK24" s="17"/>
      <c r="DL24" s="17"/>
      <c r="DM24" s="17"/>
      <c r="DN24" s="17"/>
      <c r="DO24" s="17"/>
      <c r="DP24" s="17"/>
      <c r="DQ24" s="17"/>
      <c r="DR24" s="17"/>
      <c r="DS24" s="17"/>
      <c r="DT24" s="17"/>
      <c r="DU24" s="17"/>
      <c r="DV24" s="17"/>
      <c r="DW24" s="17"/>
      <c r="DX24" s="17"/>
      <c r="DY24" s="17"/>
      <c r="DZ24" s="17"/>
      <c r="EA24" s="17"/>
      <c r="EB24" s="17"/>
      <c r="EC24" s="17"/>
      <c r="ED24" s="17"/>
      <c r="EE24" s="17"/>
      <c r="EF24" s="17"/>
      <c r="EG24" s="17"/>
      <c r="EH24" s="17"/>
      <c r="EI24" s="17"/>
      <c r="EJ24" s="17"/>
      <c r="EK24" s="17"/>
      <c r="EL24" s="17"/>
      <c r="EM24" s="17"/>
      <c r="EN24" s="17"/>
      <c r="EO24" s="17"/>
      <c r="EP24" s="17"/>
      <c r="EQ24" s="17"/>
      <c r="ER24" s="17"/>
      <c r="ES24" s="17"/>
      <c r="ET24" s="17"/>
      <c r="EU24" s="17"/>
    </row>
    <row r="25" spans="1:151" s="8" customFormat="1" ht="5.25" hidden="1" customHeight="1" x14ac:dyDescent="0.2">
      <c r="A25" s="165">
        <f t="shared" si="0"/>
        <v>0</v>
      </c>
      <c r="B25" s="164"/>
      <c r="C25" s="160"/>
      <c r="D25" s="160"/>
      <c r="E25" s="134"/>
      <c r="F25" s="264"/>
      <c r="G25" s="271"/>
      <c r="H25" s="264"/>
      <c r="I25" s="272"/>
      <c r="J25" s="266"/>
      <c r="K25" s="273"/>
      <c r="L25" s="273"/>
      <c r="M25" s="278"/>
      <c r="N25" s="274"/>
      <c r="O25" s="275"/>
      <c r="P25" s="275"/>
      <c r="Q25" s="181"/>
      <c r="R25" s="73"/>
      <c r="S25" s="17"/>
      <c r="T25" s="17"/>
      <c r="U25" s="17"/>
      <c r="V25" s="4"/>
      <c r="W25" s="17"/>
      <c r="X25" s="76"/>
      <c r="Y25" s="77"/>
      <c r="Z25" s="76"/>
      <c r="AA25" s="77"/>
      <c r="AB25" s="4"/>
      <c r="AC25" s="55"/>
      <c r="AD25" s="17"/>
      <c r="AP25" s="4"/>
      <c r="AQ25" s="54"/>
      <c r="AR25" s="44"/>
      <c r="AS25" s="32"/>
      <c r="AT25" s="4"/>
      <c r="AU25" s="4"/>
      <c r="AV25" s="4"/>
      <c r="AW25" s="55"/>
      <c r="AX25" s="56"/>
      <c r="AY25" s="34"/>
      <c r="AZ25" s="34"/>
      <c r="BA25" s="34"/>
      <c r="BB25" s="34"/>
      <c r="BC25" s="34"/>
      <c r="BD25" s="34"/>
      <c r="BE25" s="34"/>
      <c r="BF25" s="34"/>
      <c r="BG25" s="34"/>
      <c r="BH25" s="34"/>
      <c r="BI25" s="4"/>
      <c r="BJ25" s="4"/>
      <c r="BK25" s="4"/>
      <c r="BL25" s="4"/>
      <c r="BM25" s="4"/>
      <c r="BN25" s="4"/>
      <c r="BO25" s="4"/>
      <c r="BP25" s="4"/>
      <c r="BQ25" s="4"/>
      <c r="BR25" s="4"/>
      <c r="BS25" s="66"/>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row>
    <row r="26" spans="1:151" ht="17.25" hidden="1" customHeight="1" thickBot="1" x14ac:dyDescent="0.25">
      <c r="A26" s="165">
        <f t="shared" si="0"/>
        <v>0</v>
      </c>
      <c r="B26" s="164" t="s">
        <v>63</v>
      </c>
      <c r="C26" s="160"/>
      <c r="D26" s="160"/>
      <c r="E26" s="131"/>
      <c r="F26" s="279">
        <f>E26</f>
        <v>0</v>
      </c>
      <c r="G26" s="276">
        <f>IF(E26=E28,0.9999,IF(E28&lt;E26,(E28+1-E26),(E28-E26)))</f>
        <v>0.99990000000000001</v>
      </c>
      <c r="H26" s="264"/>
      <c r="I26" s="265">
        <f>AH20*BA1</f>
        <v>1.9</v>
      </c>
      <c r="J26" s="261">
        <f>Y26+Z26</f>
        <v>2.0949999999999998</v>
      </c>
      <c r="K26" s="269">
        <f>Y26-Y24</f>
        <v>1.0692151591554691</v>
      </c>
      <c r="L26" s="269">
        <f>Z26-Z24</f>
        <v>0.97231856917749182</v>
      </c>
      <c r="M26" s="264"/>
      <c r="N26" s="270" t="s">
        <v>17</v>
      </c>
      <c r="O26" s="355" t="s">
        <v>21</v>
      </c>
      <c r="P26" s="355"/>
      <c r="Q26" s="178"/>
      <c r="R26" s="73"/>
      <c r="S26" s="17"/>
      <c r="T26" s="17"/>
      <c r="U26" s="17"/>
      <c r="V26" s="17"/>
      <c r="W26" s="17"/>
      <c r="X26" s="74">
        <f>IF(G26&lt;0.125,(G26*23),IF(G26&lt;0.209,(G26*25),IF(G26&lt;0.288,(G26*29),IF(G26&lt;0.375,(G26*31),(G26*33)))))</f>
        <v>32.996699999999997</v>
      </c>
      <c r="Y26" s="81">
        <f>SUM(AG20,AJ20)</f>
        <v>1.1026315789473684</v>
      </c>
      <c r="Z26" s="74">
        <f>Y26*(I26-100%)</f>
        <v>0.99236842105263146</v>
      </c>
      <c r="AA26" s="75">
        <f>J24</f>
        <v>5.3466271667039114E-2</v>
      </c>
      <c r="AB26" s="4"/>
      <c r="AD26" s="17"/>
      <c r="AP26" s="4"/>
      <c r="AQ26" s="54"/>
      <c r="AR26" s="44"/>
      <c r="AS26" s="32"/>
      <c r="AT26" s="4"/>
      <c r="AU26" s="4"/>
      <c r="AV26" s="4"/>
      <c r="AW26" s="55"/>
      <c r="AX26" s="56"/>
      <c r="AY26" s="34"/>
      <c r="AZ26" s="34"/>
      <c r="BA26" s="34"/>
      <c r="BB26" s="34"/>
      <c r="BC26" s="34"/>
      <c r="BD26" s="34"/>
      <c r="BE26" s="34"/>
      <c r="BF26" s="34"/>
      <c r="BG26" s="34"/>
      <c r="BH26" s="34"/>
      <c r="BI26" s="4"/>
      <c r="BJ26" s="4"/>
      <c r="BK26" s="4"/>
      <c r="BL26" s="17"/>
      <c r="BM26" s="17"/>
      <c r="BN26" s="17"/>
      <c r="BO26" s="17"/>
      <c r="BP26" s="17"/>
      <c r="BQ26" s="17"/>
      <c r="BR26" s="17"/>
      <c r="BS26" s="66"/>
      <c r="BT26" s="17"/>
      <c r="BU26" s="17"/>
      <c r="BV26" s="17"/>
      <c r="BW26" s="17"/>
      <c r="BX26" s="17"/>
      <c r="BY26" s="17"/>
      <c r="BZ26" s="17"/>
      <c r="CA26" s="17"/>
      <c r="CB26" s="17"/>
      <c r="CC26" s="17"/>
      <c r="CD26" s="17"/>
      <c r="CE26" s="17"/>
      <c r="CF26" s="17"/>
      <c r="CG26" s="17"/>
      <c r="CH26" s="17"/>
      <c r="CI26" s="17"/>
      <c r="CJ26" s="17"/>
      <c r="CK26" s="17"/>
      <c r="CL26" s="17"/>
      <c r="CM26" s="17"/>
      <c r="CN26" s="17"/>
      <c r="CO26" s="17"/>
      <c r="CP26" s="17"/>
      <c r="CQ26" s="17"/>
      <c r="CR26" s="17"/>
      <c r="CS26" s="17"/>
      <c r="CT26" s="17"/>
      <c r="CU26" s="17"/>
      <c r="CV26" s="17"/>
      <c r="CW26" s="17"/>
      <c r="CX26" s="17"/>
      <c r="CY26" s="17"/>
      <c r="CZ26" s="17"/>
      <c r="DA26" s="17"/>
      <c r="DB26" s="17"/>
      <c r="DC26" s="17"/>
      <c r="DD26" s="17"/>
      <c r="DE26" s="17"/>
      <c r="DF26" s="17"/>
      <c r="DG26" s="17"/>
      <c r="DH26" s="17"/>
      <c r="DI26" s="17"/>
      <c r="DJ26" s="17"/>
      <c r="DK26" s="17"/>
      <c r="DL26" s="17"/>
      <c r="DM26" s="17"/>
      <c r="DN26" s="17"/>
      <c r="DO26" s="17"/>
      <c r="DP26" s="17"/>
      <c r="DQ26" s="17"/>
      <c r="DR26" s="17"/>
      <c r="DS26" s="17"/>
      <c r="DT26" s="17"/>
      <c r="DU26" s="17"/>
      <c r="DV26" s="17"/>
      <c r="DW26" s="17"/>
      <c r="DX26" s="17"/>
      <c r="DY26" s="17"/>
      <c r="DZ26" s="17"/>
      <c r="EA26" s="17"/>
      <c r="EB26" s="17"/>
      <c r="EC26" s="17"/>
      <c r="ED26" s="17"/>
      <c r="EE26" s="17"/>
      <c r="EF26" s="17"/>
      <c r="EG26" s="17"/>
      <c r="EH26" s="17"/>
      <c r="EI26" s="17"/>
      <c r="EJ26" s="17"/>
      <c r="EK26" s="17"/>
      <c r="EL26" s="17"/>
      <c r="EM26" s="17"/>
      <c r="EN26" s="17"/>
      <c r="EO26" s="17"/>
      <c r="EP26" s="17"/>
      <c r="EQ26" s="17"/>
      <c r="ER26" s="17"/>
      <c r="ES26" s="17"/>
      <c r="ET26" s="17"/>
      <c r="EU26" s="17"/>
    </row>
    <row r="27" spans="1:151" s="8" customFormat="1" ht="7.5" hidden="1" customHeight="1" x14ac:dyDescent="0.2">
      <c r="A27" s="165">
        <f t="shared" si="0"/>
        <v>0</v>
      </c>
      <c r="B27" s="164"/>
      <c r="C27" s="160"/>
      <c r="D27" s="160"/>
      <c r="E27" s="134"/>
      <c r="F27" s="160"/>
      <c r="G27" s="166"/>
      <c r="H27" s="183"/>
      <c r="I27" s="177"/>
      <c r="J27" s="184"/>
      <c r="K27" s="185"/>
      <c r="L27" s="186"/>
      <c r="M27" s="160"/>
      <c r="N27" s="180"/>
      <c r="O27" s="181"/>
      <c r="P27" s="181"/>
      <c r="Q27" s="181"/>
      <c r="R27" s="73"/>
      <c r="S27" s="17"/>
      <c r="T27" s="17"/>
      <c r="U27" s="17"/>
      <c r="V27" s="4"/>
      <c r="W27" s="17"/>
      <c r="X27" s="17"/>
      <c r="Y27" s="17"/>
      <c r="Z27" s="17"/>
      <c r="AA27" s="17"/>
      <c r="AB27" s="4"/>
      <c r="AC27" s="4"/>
      <c r="AD27" s="17"/>
      <c r="AP27" s="4"/>
      <c r="AQ27" s="54"/>
      <c r="AR27" s="44"/>
      <c r="AS27" s="32"/>
      <c r="AT27" s="4"/>
      <c r="AU27" s="4"/>
      <c r="AV27" s="4"/>
      <c r="AW27" s="55"/>
      <c r="AX27" s="56"/>
      <c r="AY27" s="34"/>
      <c r="AZ27" s="34"/>
      <c r="BA27" s="34"/>
      <c r="BB27" s="34"/>
      <c r="BC27" s="34"/>
      <c r="BD27" s="34"/>
      <c r="BE27" s="34"/>
      <c r="BF27" s="34"/>
      <c r="BG27" s="34"/>
      <c r="BH27" s="34"/>
      <c r="BI27" s="4"/>
      <c r="BJ27" s="4"/>
      <c r="BK27" s="4"/>
      <c r="BL27" s="4"/>
      <c r="BM27" s="4"/>
      <c r="BN27" s="4"/>
      <c r="BO27" s="4"/>
      <c r="BP27" s="4"/>
      <c r="BQ27" s="4"/>
      <c r="BR27" s="4"/>
      <c r="BS27" s="66"/>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row>
    <row r="28" spans="1:151" s="8" customFormat="1" ht="17.25" hidden="1" customHeight="1" thickBot="1" x14ac:dyDescent="0.25">
      <c r="A28" s="165">
        <f t="shared" si="0"/>
        <v>0</v>
      </c>
      <c r="B28" s="164" t="s">
        <v>95</v>
      </c>
      <c r="C28" s="160"/>
      <c r="D28" s="166"/>
      <c r="E28" s="131"/>
      <c r="F28" s="160"/>
      <c r="G28" s="177"/>
      <c r="H28" s="183"/>
      <c r="I28" s="184"/>
      <c r="J28" s="184"/>
      <c r="K28" s="185"/>
      <c r="L28" s="186"/>
      <c r="M28" s="160"/>
      <c r="N28" s="180"/>
      <c r="O28" s="181"/>
      <c r="P28" s="181"/>
      <c r="Q28" s="181"/>
      <c r="R28" s="73"/>
      <c r="S28" s="17"/>
      <c r="T28" s="82">
        <f>IF(U28&lt;&gt;"",U28,0)</f>
        <v>0</v>
      </c>
      <c r="U28" s="83" t="str">
        <f>IF(A20&lt;&gt;1,"",IF(K24&lt;0,101%,M24/SUM(M24,K24)))</f>
        <v/>
      </c>
      <c r="V28" s="4"/>
      <c r="W28" s="17"/>
      <c r="X28" s="17"/>
      <c r="Y28" s="17"/>
      <c r="Z28" s="17"/>
      <c r="AA28" s="17"/>
      <c r="AB28" s="4"/>
      <c r="AD28" s="17"/>
      <c r="AP28" s="4"/>
      <c r="AQ28" s="54"/>
      <c r="AR28" s="44"/>
      <c r="AS28" s="32"/>
      <c r="AT28" s="4"/>
      <c r="AU28" s="4"/>
      <c r="AV28" s="4"/>
      <c r="AW28" s="55"/>
      <c r="AX28" s="56"/>
      <c r="AY28" s="34"/>
      <c r="AZ28" s="34"/>
      <c r="BA28" s="34"/>
      <c r="BB28" s="34"/>
      <c r="BC28" s="34"/>
      <c r="BD28" s="34"/>
      <c r="BE28" s="34"/>
      <c r="BF28" s="34"/>
      <c r="BG28" s="34"/>
      <c r="BH28" s="34"/>
      <c r="BI28" s="4"/>
      <c r="BJ28" s="4"/>
      <c r="BK28" s="4"/>
      <c r="BL28" s="4"/>
      <c r="BM28" s="4"/>
      <c r="BN28" s="4"/>
      <c r="BO28" s="4"/>
      <c r="BP28" s="4"/>
      <c r="BQ28" s="4"/>
      <c r="BR28" s="4"/>
      <c r="BS28" s="66"/>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row>
    <row r="29" spans="1:151" ht="7.5" hidden="1" customHeight="1" x14ac:dyDescent="0.2">
      <c r="A29" s="165">
        <f t="shared" si="0"/>
        <v>0</v>
      </c>
      <c r="B29" s="160"/>
      <c r="C29" s="176"/>
      <c r="D29" s="176"/>
      <c r="E29" s="176"/>
      <c r="F29" s="176"/>
      <c r="G29" s="177"/>
      <c r="H29" s="176"/>
      <c r="I29" s="176"/>
      <c r="J29" s="176"/>
      <c r="K29" s="176"/>
      <c r="L29" s="176"/>
      <c r="M29" s="160"/>
      <c r="N29" s="176"/>
      <c r="O29" s="160"/>
      <c r="P29" s="160"/>
      <c r="Q29" s="160"/>
      <c r="R29" s="63"/>
      <c r="S29" s="17"/>
      <c r="T29" s="17"/>
      <c r="U29" s="17"/>
      <c r="V29" s="17"/>
      <c r="W29" s="17"/>
      <c r="X29" s="17"/>
      <c r="Y29" s="17"/>
      <c r="Z29" s="17"/>
      <c r="AA29" s="17"/>
      <c r="AB29" s="17"/>
      <c r="AC29" s="17"/>
      <c r="AD29" s="17"/>
      <c r="AP29" s="4"/>
      <c r="AQ29" s="54"/>
      <c r="AR29" s="44"/>
      <c r="AS29" s="32"/>
      <c r="AT29" s="4"/>
      <c r="AU29" s="4"/>
      <c r="AV29" s="4"/>
      <c r="AW29" s="55"/>
      <c r="AX29" s="56"/>
      <c r="AY29" s="34"/>
      <c r="AZ29" s="34"/>
      <c r="BA29" s="34"/>
      <c r="BB29" s="34"/>
      <c r="BC29" s="34"/>
      <c r="BD29" s="34"/>
      <c r="BE29" s="34"/>
      <c r="BF29" s="34"/>
      <c r="BG29" s="34"/>
      <c r="BH29" s="34"/>
      <c r="BI29" s="4"/>
      <c r="BJ29" s="4"/>
      <c r="BK29" s="4"/>
      <c r="BL29" s="17"/>
      <c r="BM29" s="17"/>
      <c r="BN29" s="17"/>
      <c r="BO29" s="17"/>
      <c r="BP29" s="17"/>
      <c r="BQ29" s="17"/>
      <c r="BR29" s="17"/>
      <c r="BS29" s="66"/>
      <c r="BT29" s="17"/>
      <c r="BU29" s="17"/>
      <c r="BV29" s="17"/>
      <c r="BW29" s="17"/>
      <c r="BX29" s="17"/>
      <c r="BY29" s="17"/>
      <c r="BZ29" s="17"/>
      <c r="CA29" s="17"/>
      <c r="CB29" s="17"/>
      <c r="CC29" s="17"/>
      <c r="CD29" s="17"/>
      <c r="CE29" s="17"/>
      <c r="CF29" s="17"/>
      <c r="CG29" s="17"/>
      <c r="CH29" s="17"/>
      <c r="CI29" s="17"/>
      <c r="CJ29" s="17"/>
      <c r="CK29" s="17"/>
      <c r="CL29" s="17"/>
      <c r="CM29" s="17"/>
      <c r="CN29" s="17"/>
      <c r="CO29" s="17"/>
      <c r="CP29" s="17"/>
      <c r="CQ29" s="17"/>
      <c r="CR29" s="17"/>
      <c r="CS29" s="17"/>
      <c r="CT29" s="17"/>
      <c r="CU29" s="17"/>
      <c r="CV29" s="17"/>
      <c r="CW29" s="17"/>
      <c r="CX29" s="17"/>
      <c r="CY29" s="17"/>
      <c r="CZ29" s="17"/>
      <c r="DA29" s="17"/>
      <c r="DB29" s="17"/>
      <c r="DC29" s="17"/>
      <c r="DD29" s="17"/>
      <c r="DE29" s="17"/>
      <c r="DF29" s="17"/>
      <c r="DG29" s="17"/>
      <c r="DH29" s="17"/>
      <c r="DI29" s="17"/>
      <c r="DJ29" s="17"/>
      <c r="DK29" s="17"/>
      <c r="DL29" s="17"/>
      <c r="DM29" s="17"/>
      <c r="DN29" s="17"/>
      <c r="DO29" s="17"/>
      <c r="DP29" s="17"/>
      <c r="DQ29" s="17"/>
      <c r="DR29" s="17"/>
      <c r="DS29" s="17"/>
      <c r="DT29" s="17"/>
      <c r="DU29" s="17"/>
      <c r="DV29" s="17"/>
      <c r="DW29" s="17"/>
      <c r="DX29" s="17"/>
      <c r="DY29" s="17"/>
      <c r="DZ29" s="17"/>
      <c r="EA29" s="17"/>
      <c r="EB29" s="17"/>
      <c r="EC29" s="17"/>
      <c r="ED29" s="17"/>
      <c r="EE29" s="17"/>
      <c r="EF29" s="17"/>
      <c r="EG29" s="17"/>
      <c r="EH29" s="17"/>
      <c r="EI29" s="17"/>
      <c r="EJ29" s="17"/>
      <c r="EK29" s="17"/>
      <c r="EL29" s="17"/>
      <c r="EM29" s="17"/>
      <c r="EN29" s="17"/>
      <c r="EO29" s="17"/>
      <c r="EP29" s="17"/>
      <c r="EQ29" s="17"/>
      <c r="ER29" s="17"/>
      <c r="ES29" s="17"/>
      <c r="ET29" s="17"/>
      <c r="EU29" s="17"/>
    </row>
    <row r="30" spans="1:151" ht="18" hidden="1" x14ac:dyDescent="0.2">
      <c r="A30" s="165">
        <f t="shared" si="0"/>
        <v>0</v>
      </c>
      <c r="B30" s="84"/>
      <c r="C30" s="160"/>
      <c r="D30" s="160"/>
      <c r="E30" s="287" t="str">
        <f>IF(SUM(F22,E24,E26,E28)=0,"ZEITEN EINGEBEN",IF(OR(OR(G22&lt;0.208,G22&gt;0.334),OR(G24&lt;0.31249,G24&gt;0.4166667),OR(G26&lt;0.1249,G26&gt;0.166667)),"ZEITEINGABEN KORRIGIEREN",""))</f>
        <v>ZEITEN EINGEBEN</v>
      </c>
      <c r="F30" s="187"/>
      <c r="G30" s="187"/>
      <c r="H30" s="187"/>
      <c r="I30" s="188"/>
      <c r="J30" s="160"/>
      <c r="K30" s="160"/>
      <c r="L30" s="160"/>
      <c r="M30" s="160"/>
      <c r="N30" s="176"/>
      <c r="O30" s="160"/>
      <c r="P30" s="160"/>
      <c r="Q30" s="160"/>
      <c r="R30" s="63"/>
      <c r="S30" s="85"/>
      <c r="T30" s="85"/>
      <c r="U30" s="85"/>
      <c r="V30" s="17"/>
      <c r="W30" s="17"/>
      <c r="X30" s="17"/>
      <c r="Y30" s="17"/>
      <c r="Z30" s="17"/>
      <c r="AA30" s="17"/>
      <c r="AB30" s="17"/>
      <c r="AC30" s="17"/>
      <c r="AD30" s="85"/>
      <c r="AP30" s="4"/>
      <c r="AQ30" s="54"/>
      <c r="AR30" s="44"/>
      <c r="AS30" s="32"/>
      <c r="AT30" s="4"/>
      <c r="AU30" s="4"/>
      <c r="AV30" s="4"/>
      <c r="AW30" s="55"/>
      <c r="AX30" s="56"/>
      <c r="AY30" s="34"/>
      <c r="AZ30" s="34"/>
      <c r="BA30" s="34"/>
      <c r="BB30" s="34"/>
      <c r="BC30" s="34"/>
      <c r="BD30" s="34"/>
      <c r="BE30" s="34"/>
      <c r="BF30" s="34"/>
      <c r="BG30" s="34"/>
      <c r="BH30" s="34"/>
      <c r="BI30" s="4"/>
      <c r="BJ30" s="4"/>
      <c r="BK30" s="4"/>
      <c r="BL30" s="17"/>
      <c r="BM30" s="17"/>
      <c r="BN30" s="17"/>
      <c r="BO30" s="17"/>
      <c r="BP30" s="17"/>
      <c r="BQ30" s="17"/>
      <c r="BR30" s="17"/>
      <c r="BS30" s="66"/>
      <c r="BT30" s="17"/>
      <c r="BU30" s="17"/>
      <c r="BV30" s="17"/>
      <c r="BW30" s="17"/>
      <c r="BX30" s="17"/>
      <c r="BY30" s="17"/>
      <c r="BZ30" s="17"/>
      <c r="CA30" s="17"/>
      <c r="CB30" s="17"/>
      <c r="CC30" s="17"/>
      <c r="CD30" s="17"/>
      <c r="CE30" s="17"/>
      <c r="CF30" s="17"/>
      <c r="CG30" s="17"/>
      <c r="CH30" s="17"/>
      <c r="CI30" s="17"/>
      <c r="CJ30" s="17"/>
      <c r="CK30" s="17"/>
      <c r="CL30" s="17"/>
      <c r="CM30" s="17"/>
      <c r="CN30" s="17"/>
      <c r="CO30" s="17"/>
      <c r="CP30" s="17"/>
      <c r="CQ30" s="17"/>
      <c r="CR30" s="17"/>
      <c r="CS30" s="17"/>
      <c r="CT30" s="17"/>
      <c r="CU30" s="17"/>
      <c r="CV30" s="17"/>
      <c r="CW30" s="17"/>
      <c r="CX30" s="17"/>
      <c r="CY30" s="17"/>
      <c r="CZ30" s="17"/>
      <c r="DA30" s="17"/>
      <c r="DB30" s="17"/>
      <c r="DC30" s="17"/>
      <c r="DD30" s="17"/>
      <c r="DE30" s="17"/>
      <c r="DF30" s="17"/>
      <c r="DG30" s="17"/>
      <c r="DH30" s="17"/>
      <c r="DI30" s="17"/>
      <c r="DJ30" s="17"/>
      <c r="DK30" s="17"/>
      <c r="DL30" s="17"/>
      <c r="DM30" s="17"/>
      <c r="DN30" s="17"/>
      <c r="DO30" s="17"/>
      <c r="DP30" s="17"/>
      <c r="DQ30" s="17"/>
      <c r="DR30" s="17"/>
      <c r="DS30" s="17"/>
      <c r="DT30" s="17"/>
      <c r="DU30" s="17"/>
      <c r="DV30" s="17"/>
      <c r="DW30" s="17"/>
      <c r="DX30" s="17"/>
      <c r="DY30" s="17"/>
      <c r="DZ30" s="17"/>
      <c r="EA30" s="17"/>
      <c r="EB30" s="17"/>
      <c r="EC30" s="17"/>
      <c r="ED30" s="17"/>
      <c r="EE30" s="17"/>
      <c r="EF30" s="17"/>
      <c r="EG30" s="17"/>
      <c r="EH30" s="17"/>
      <c r="EI30" s="17"/>
      <c r="EJ30" s="17"/>
      <c r="EK30" s="17"/>
      <c r="EL30" s="17"/>
      <c r="EM30" s="17"/>
      <c r="EN30" s="17"/>
      <c r="EO30" s="17"/>
      <c r="EP30" s="17"/>
      <c r="EQ30" s="17"/>
      <c r="ER30" s="17"/>
      <c r="ES30" s="17"/>
      <c r="ET30" s="17"/>
      <c r="EU30" s="17"/>
    </row>
    <row r="31" spans="1:151" ht="18" hidden="1" x14ac:dyDescent="0.2">
      <c r="A31" s="165">
        <f t="shared" si="0"/>
        <v>0</v>
      </c>
      <c r="B31" s="84"/>
      <c r="C31" s="190"/>
      <c r="D31" s="191"/>
      <c r="E31" s="191"/>
      <c r="F31" s="150"/>
      <c r="G31" s="189"/>
      <c r="H31" s="190"/>
      <c r="I31" s="191"/>
      <c r="J31" s="191"/>
      <c r="K31" s="190"/>
      <c r="L31" s="191"/>
      <c r="M31" s="191"/>
      <c r="N31" s="176"/>
      <c r="O31" s="160"/>
      <c r="P31" s="160"/>
      <c r="Q31" s="160"/>
      <c r="R31" s="63"/>
      <c r="S31" s="17"/>
      <c r="T31" s="17"/>
      <c r="U31" s="17"/>
      <c r="V31" s="17"/>
      <c r="W31" s="17"/>
      <c r="X31" s="65"/>
      <c r="Y31" s="65"/>
      <c r="Z31" s="65"/>
      <c r="AA31" s="65"/>
      <c r="AB31" s="17"/>
      <c r="AC31" s="17"/>
      <c r="AD31" s="17"/>
      <c r="AP31" s="4"/>
      <c r="AQ31" s="54"/>
      <c r="AR31" s="44"/>
      <c r="AS31" s="32"/>
      <c r="AT31" s="4"/>
      <c r="AU31" s="4"/>
      <c r="AV31" s="4"/>
      <c r="AW31" s="55"/>
      <c r="AX31" s="56"/>
      <c r="AY31" s="34"/>
      <c r="AZ31" s="34"/>
      <c r="BA31" s="34"/>
      <c r="BB31" s="34"/>
      <c r="BC31" s="34"/>
      <c r="BD31" s="34"/>
      <c r="BE31" s="34"/>
      <c r="BF31" s="34"/>
      <c r="BG31" s="34"/>
      <c r="BH31" s="34"/>
      <c r="BI31" s="4"/>
      <c r="BJ31" s="4"/>
      <c r="BK31" s="4"/>
      <c r="BL31" s="17"/>
      <c r="BM31" s="17"/>
      <c r="BN31" s="17"/>
      <c r="BO31" s="17"/>
      <c r="BP31" s="17"/>
      <c r="BQ31" s="17"/>
      <c r="BR31" s="17"/>
      <c r="BS31" s="66"/>
      <c r="BT31" s="17"/>
      <c r="BU31" s="17"/>
      <c r="BV31" s="17"/>
      <c r="BW31" s="17"/>
      <c r="BX31" s="17"/>
      <c r="BY31" s="17"/>
      <c r="BZ31" s="17"/>
      <c r="CA31" s="17"/>
      <c r="CB31" s="17"/>
      <c r="CC31" s="17"/>
      <c r="CD31" s="17"/>
      <c r="CE31" s="17"/>
      <c r="CF31" s="17"/>
      <c r="CG31" s="17"/>
      <c r="CH31" s="17"/>
      <c r="CI31" s="17"/>
      <c r="CJ31" s="17"/>
      <c r="CK31" s="17"/>
      <c r="CL31" s="17"/>
      <c r="CM31" s="17"/>
      <c r="CN31" s="17"/>
      <c r="CO31" s="17"/>
      <c r="CP31" s="17"/>
      <c r="CQ31" s="17"/>
      <c r="CR31" s="17"/>
      <c r="CS31" s="17"/>
      <c r="CT31" s="17"/>
      <c r="CU31" s="17"/>
      <c r="CV31" s="17"/>
      <c r="CW31" s="17"/>
      <c r="CX31" s="17"/>
      <c r="CY31" s="17"/>
      <c r="CZ31" s="17"/>
      <c r="DA31" s="17"/>
      <c r="DB31" s="17"/>
      <c r="DC31" s="17"/>
      <c r="DD31" s="17"/>
      <c r="DE31" s="17"/>
      <c r="DF31" s="17"/>
      <c r="DG31" s="17"/>
      <c r="DH31" s="17"/>
      <c r="DI31" s="17"/>
      <c r="DJ31" s="17"/>
      <c r="DK31" s="17"/>
      <c r="DL31" s="17"/>
      <c r="DM31" s="17"/>
      <c r="DN31" s="17"/>
      <c r="DO31" s="17"/>
      <c r="DP31" s="17"/>
      <c r="DQ31" s="17"/>
      <c r="DR31" s="17"/>
      <c r="DS31" s="17"/>
      <c r="DT31" s="17"/>
      <c r="DU31" s="17"/>
      <c r="DV31" s="17"/>
      <c r="DW31" s="17"/>
      <c r="DX31" s="17"/>
      <c r="DY31" s="17"/>
      <c r="DZ31" s="17"/>
      <c r="EA31" s="17"/>
      <c r="EB31" s="17"/>
      <c r="EC31" s="17"/>
      <c r="ED31" s="17"/>
      <c r="EE31" s="17"/>
      <c r="EF31" s="17"/>
      <c r="EG31" s="17"/>
      <c r="EH31" s="17"/>
      <c r="EI31" s="17"/>
      <c r="EJ31" s="17"/>
      <c r="EK31" s="17"/>
      <c r="EL31" s="17"/>
      <c r="EM31" s="17"/>
      <c r="EN31" s="17"/>
      <c r="EO31" s="17"/>
      <c r="EP31" s="17"/>
      <c r="EQ31" s="17"/>
      <c r="ER31" s="17"/>
      <c r="ES31" s="17"/>
      <c r="ET31" s="17"/>
      <c r="EU31" s="17"/>
    </row>
    <row r="32" spans="1:151" ht="18" hidden="1" x14ac:dyDescent="0.2">
      <c r="A32" s="165">
        <f t="shared" si="0"/>
        <v>0</v>
      </c>
      <c r="B32" s="61"/>
      <c r="C32" s="164"/>
      <c r="D32" s="144"/>
      <c r="E32" s="160"/>
      <c r="F32" s="169"/>
      <c r="G32" s="144"/>
      <c r="H32" s="144"/>
      <c r="I32" s="144"/>
      <c r="J32" s="144"/>
      <c r="K32" s="144"/>
      <c r="L32" s="160"/>
      <c r="M32" s="144"/>
      <c r="N32" s="160"/>
      <c r="O32" s="160"/>
      <c r="P32" s="160"/>
      <c r="Q32" s="160"/>
      <c r="R32" s="63"/>
      <c r="S32" s="17"/>
      <c r="T32" s="17"/>
      <c r="U32" s="17"/>
      <c r="V32" s="17"/>
      <c r="W32" s="17"/>
      <c r="X32" s="65"/>
      <c r="Y32" s="75"/>
      <c r="Z32" s="65"/>
      <c r="AA32" s="65"/>
      <c r="AB32" s="17"/>
      <c r="AC32" s="17"/>
      <c r="AD32" s="17"/>
      <c r="AP32" s="4"/>
      <c r="AQ32" s="54"/>
      <c r="AR32" s="44"/>
      <c r="AS32" s="32"/>
      <c r="AT32" s="4"/>
      <c r="AU32" s="4"/>
      <c r="AV32" s="4"/>
      <c r="AW32" s="55"/>
      <c r="AX32" s="56"/>
      <c r="AY32" s="34"/>
      <c r="AZ32" s="34"/>
      <c r="BA32" s="34"/>
      <c r="BB32" s="34"/>
      <c r="BC32" s="34"/>
      <c r="BD32" s="34"/>
      <c r="BE32" s="34"/>
      <c r="BF32" s="34"/>
      <c r="BG32" s="34"/>
      <c r="BH32" s="34"/>
      <c r="BI32" s="4"/>
      <c r="BJ32" s="4"/>
      <c r="BK32" s="4"/>
      <c r="BL32" s="17"/>
      <c r="BM32" s="17"/>
      <c r="BN32" s="17"/>
      <c r="BO32" s="17"/>
      <c r="BP32" s="17"/>
      <c r="BQ32" s="17"/>
      <c r="BR32" s="17"/>
      <c r="BS32" s="66"/>
      <c r="BT32" s="17"/>
      <c r="BU32" s="17"/>
      <c r="BV32" s="17"/>
      <c r="BW32" s="17"/>
      <c r="BX32" s="17"/>
      <c r="BY32" s="17"/>
      <c r="BZ32" s="17"/>
      <c r="CA32" s="17"/>
      <c r="CB32" s="17"/>
      <c r="CC32" s="17"/>
      <c r="CD32" s="17"/>
      <c r="CE32" s="17"/>
      <c r="CF32" s="17"/>
      <c r="CG32" s="17"/>
      <c r="CH32" s="17"/>
      <c r="CI32" s="17"/>
      <c r="CJ32" s="17"/>
      <c r="CK32" s="17"/>
      <c r="CL32" s="17"/>
      <c r="CM32" s="17"/>
      <c r="CN32" s="17"/>
      <c r="CO32" s="17"/>
      <c r="CP32" s="17"/>
      <c r="CQ32" s="17"/>
      <c r="CR32" s="17"/>
      <c r="CS32" s="17"/>
      <c r="CT32" s="17"/>
      <c r="CU32" s="17"/>
      <c r="CV32" s="17"/>
      <c r="CW32" s="17"/>
      <c r="CX32" s="17"/>
      <c r="CY32" s="17"/>
      <c r="CZ32" s="17"/>
      <c r="DA32" s="17"/>
      <c r="DB32" s="17"/>
      <c r="DC32" s="17"/>
      <c r="DD32" s="17"/>
      <c r="DE32" s="17"/>
      <c r="DF32" s="17"/>
      <c r="DG32" s="17"/>
      <c r="DH32" s="17"/>
      <c r="DI32" s="17"/>
      <c r="DJ32" s="17"/>
      <c r="DK32" s="17"/>
      <c r="DL32" s="17"/>
      <c r="DM32" s="17"/>
      <c r="DN32" s="17"/>
      <c r="DO32" s="17"/>
      <c r="DP32" s="17"/>
      <c r="DQ32" s="17"/>
      <c r="DR32" s="17"/>
      <c r="DS32" s="17"/>
      <c r="DT32" s="17"/>
      <c r="DU32" s="17"/>
      <c r="DV32" s="17"/>
      <c r="DW32" s="17"/>
      <c r="DX32" s="17"/>
      <c r="DY32" s="17"/>
      <c r="DZ32" s="17"/>
      <c r="EA32" s="17"/>
      <c r="EB32" s="17"/>
      <c r="EC32" s="17"/>
      <c r="ED32" s="17"/>
      <c r="EE32" s="17"/>
      <c r="EF32" s="17"/>
      <c r="EG32" s="17"/>
      <c r="EH32" s="17"/>
      <c r="EI32" s="17"/>
      <c r="EJ32" s="17"/>
      <c r="EK32" s="17"/>
      <c r="EL32" s="17"/>
      <c r="EM32" s="17"/>
      <c r="EN32" s="17"/>
      <c r="EO32" s="17"/>
      <c r="EP32" s="17"/>
      <c r="EQ32" s="17"/>
      <c r="ER32" s="17"/>
      <c r="ES32" s="17"/>
      <c r="ET32" s="17"/>
      <c r="EU32" s="17"/>
    </row>
    <row r="33" spans="1:151" ht="18" hidden="1" x14ac:dyDescent="0.25">
      <c r="A33" s="165">
        <f t="shared" ref="A33:A48" si="1">IF(SAUERKÜRZEL=$B$33,1,0)</f>
        <v>0</v>
      </c>
      <c r="B33" s="357" t="s">
        <v>10</v>
      </c>
      <c r="C33" s="144"/>
      <c r="D33" s="144"/>
      <c r="E33" s="259" t="s">
        <v>64</v>
      </c>
      <c r="F33" s="169"/>
      <c r="G33" s="144"/>
      <c r="H33" s="144"/>
      <c r="I33" s="144"/>
      <c r="J33" s="144"/>
      <c r="K33" s="144"/>
      <c r="L33" s="160"/>
      <c r="M33" s="144"/>
      <c r="N33" s="161"/>
      <c r="O33" s="161"/>
      <c r="P33" s="160"/>
      <c r="Q33" s="160"/>
      <c r="R33" s="63"/>
      <c r="S33" s="17"/>
      <c r="T33" s="17"/>
      <c r="U33" s="17"/>
      <c r="V33" s="17"/>
      <c r="W33" s="17"/>
      <c r="X33" s="65"/>
      <c r="Y33" s="75"/>
      <c r="Z33" s="65"/>
      <c r="AA33" s="65"/>
      <c r="AB33" s="17"/>
      <c r="AC33" s="17"/>
      <c r="AD33" s="17"/>
      <c r="AP33" s="4"/>
      <c r="AQ33" s="54"/>
      <c r="AR33" s="44"/>
      <c r="AS33" s="32"/>
      <c r="AT33" s="4"/>
      <c r="AU33" s="4"/>
      <c r="AV33" s="4"/>
      <c r="AW33" s="55"/>
      <c r="AX33" s="56"/>
      <c r="AY33" s="34"/>
      <c r="AZ33" s="34"/>
      <c r="BA33" s="34"/>
      <c r="BB33" s="34"/>
      <c r="BC33" s="34"/>
      <c r="BD33" s="34"/>
      <c r="BE33" s="34"/>
      <c r="BF33" s="34"/>
      <c r="BG33" s="34"/>
      <c r="BH33" s="34"/>
      <c r="BI33" s="4"/>
      <c r="BJ33" s="4"/>
      <c r="BK33" s="4"/>
      <c r="BL33" s="17"/>
      <c r="BM33" s="17"/>
      <c r="BN33" s="17"/>
      <c r="BO33" s="17"/>
      <c r="BP33" s="17"/>
      <c r="BQ33" s="17"/>
      <c r="BR33" s="17"/>
      <c r="BS33" s="66"/>
      <c r="BT33" s="17"/>
      <c r="BU33" s="17"/>
      <c r="BV33" s="17"/>
      <c r="BW33" s="17"/>
      <c r="BX33" s="17"/>
      <c r="BY33" s="17"/>
      <c r="BZ33" s="17"/>
      <c r="CA33" s="17"/>
      <c r="CB33" s="17"/>
      <c r="CC33" s="17"/>
      <c r="CD33" s="17"/>
      <c r="CE33" s="17"/>
      <c r="CF33" s="17"/>
      <c r="CG33" s="17"/>
      <c r="CH33" s="17"/>
      <c r="CI33" s="17"/>
      <c r="CJ33" s="17"/>
      <c r="CK33" s="17"/>
      <c r="CL33" s="17"/>
      <c r="CM33" s="17"/>
      <c r="CN33" s="17"/>
      <c r="CO33" s="17"/>
      <c r="CP33" s="17"/>
      <c r="CQ33" s="17"/>
      <c r="CR33" s="17"/>
      <c r="CS33" s="17"/>
      <c r="CT33" s="17"/>
      <c r="CU33" s="17"/>
      <c r="CV33" s="17"/>
      <c r="CW33" s="17"/>
      <c r="CX33" s="17"/>
      <c r="CY33" s="17"/>
      <c r="CZ33" s="17"/>
      <c r="DA33" s="17"/>
      <c r="DB33" s="17"/>
      <c r="DC33" s="17"/>
      <c r="DD33" s="17"/>
      <c r="DE33" s="17"/>
      <c r="DF33" s="17"/>
      <c r="DG33" s="17"/>
      <c r="DH33" s="17"/>
      <c r="DI33" s="17"/>
      <c r="DJ33" s="17"/>
      <c r="DK33" s="17"/>
      <c r="DL33" s="17"/>
      <c r="DM33" s="17"/>
      <c r="DN33" s="17"/>
      <c r="DO33" s="17"/>
      <c r="DP33" s="17"/>
      <c r="DQ33" s="17"/>
      <c r="DR33" s="17"/>
      <c r="DS33" s="17"/>
      <c r="DT33" s="17"/>
      <c r="DU33" s="17"/>
      <c r="DV33" s="17"/>
      <c r="DW33" s="17"/>
      <c r="DX33" s="17"/>
      <c r="DY33" s="17"/>
      <c r="DZ33" s="17"/>
      <c r="EA33" s="17"/>
      <c r="EB33" s="17"/>
      <c r="EC33" s="17"/>
      <c r="ED33" s="17"/>
      <c r="EE33" s="17"/>
      <c r="EF33" s="17"/>
      <c r="EG33" s="17"/>
      <c r="EH33" s="17"/>
      <c r="EI33" s="17"/>
      <c r="EJ33" s="17"/>
      <c r="EK33" s="17"/>
      <c r="EL33" s="17"/>
      <c r="EM33" s="17"/>
      <c r="EN33" s="17"/>
      <c r="EO33" s="17"/>
      <c r="EP33" s="17"/>
      <c r="EQ33" s="17"/>
      <c r="ER33" s="17"/>
      <c r="ES33" s="17"/>
      <c r="ET33" s="17"/>
      <c r="EU33" s="17"/>
    </row>
    <row r="34" spans="1:151" ht="102" hidden="1" customHeight="1" x14ac:dyDescent="0.2">
      <c r="A34" s="165">
        <f t="shared" si="1"/>
        <v>0</v>
      </c>
      <c r="B34" s="357"/>
      <c r="C34" s="160"/>
      <c r="D34" s="160"/>
      <c r="E34" s="170" t="s">
        <v>96</v>
      </c>
      <c r="F34" s="170" t="s">
        <v>48</v>
      </c>
      <c r="G34" s="167" t="s">
        <v>49</v>
      </c>
      <c r="H34" s="160"/>
      <c r="I34" s="172" t="s">
        <v>52</v>
      </c>
      <c r="J34" s="170" t="s">
        <v>54</v>
      </c>
      <c r="K34" s="170" t="s">
        <v>56</v>
      </c>
      <c r="L34" s="170" t="s">
        <v>57</v>
      </c>
      <c r="M34" s="170" t="s">
        <v>45</v>
      </c>
      <c r="N34" s="170" t="s">
        <v>58</v>
      </c>
      <c r="O34" s="257" t="s">
        <v>73</v>
      </c>
      <c r="P34" s="173"/>
      <c r="Q34" s="173"/>
      <c r="R34" s="63"/>
      <c r="S34" s="87"/>
      <c r="T34" s="87"/>
      <c r="W34" s="17"/>
      <c r="X34" s="65" t="s">
        <v>50</v>
      </c>
      <c r="Y34" s="65" t="s">
        <v>51</v>
      </c>
      <c r="Z34" s="65" t="s">
        <v>53</v>
      </c>
      <c r="AA34" s="65" t="s">
        <v>55</v>
      </c>
      <c r="AB34" s="17"/>
      <c r="AC34" s="17"/>
      <c r="AD34" s="88"/>
      <c r="AP34" s="4"/>
      <c r="AQ34" s="54"/>
      <c r="AR34" s="44"/>
      <c r="AS34" s="32"/>
      <c r="AT34" s="4"/>
      <c r="AU34" s="4"/>
      <c r="AV34" s="4"/>
      <c r="AW34" s="55"/>
      <c r="AX34" s="56"/>
      <c r="AY34" s="34"/>
      <c r="AZ34" s="34"/>
      <c r="BA34" s="34"/>
      <c r="BB34" s="34"/>
      <c r="BC34" s="34"/>
      <c r="BD34" s="34"/>
      <c r="BE34" s="34"/>
      <c r="BF34" s="34"/>
      <c r="BG34" s="34"/>
      <c r="BH34" s="34"/>
      <c r="BI34" s="4"/>
      <c r="BJ34" s="4"/>
      <c r="BK34" s="4"/>
      <c r="BL34" s="17"/>
      <c r="BM34" s="17"/>
      <c r="BN34" s="17"/>
      <c r="BO34" s="17"/>
      <c r="BP34" s="17"/>
      <c r="BQ34" s="17"/>
      <c r="BR34" s="17"/>
      <c r="BS34" s="66"/>
      <c r="BT34" s="17"/>
      <c r="BU34" s="17"/>
      <c r="BV34" s="17"/>
      <c r="BW34" s="17"/>
      <c r="BX34" s="17"/>
      <c r="BY34" s="17"/>
      <c r="BZ34" s="17"/>
      <c r="CA34" s="17"/>
      <c r="CB34" s="17"/>
      <c r="CC34" s="17"/>
      <c r="CD34" s="17"/>
      <c r="CE34" s="17"/>
      <c r="CF34" s="17"/>
      <c r="CG34" s="17"/>
      <c r="CH34" s="17"/>
      <c r="CI34" s="17"/>
      <c r="CJ34" s="17"/>
      <c r="CK34" s="17"/>
      <c r="CL34" s="17"/>
      <c r="CM34" s="17"/>
      <c r="CN34" s="17"/>
      <c r="CO34" s="17"/>
      <c r="CP34" s="17"/>
      <c r="CQ34" s="17"/>
      <c r="CR34" s="17"/>
      <c r="CS34" s="17"/>
      <c r="CT34" s="17"/>
      <c r="CU34" s="17"/>
      <c r="CV34" s="17"/>
      <c r="CW34" s="17"/>
      <c r="CX34" s="17"/>
      <c r="CY34" s="17"/>
      <c r="CZ34" s="17"/>
      <c r="DA34" s="17"/>
      <c r="DB34" s="17"/>
      <c r="DC34" s="17"/>
      <c r="DD34" s="17"/>
      <c r="DE34" s="17"/>
      <c r="DF34" s="17"/>
      <c r="DG34" s="17"/>
      <c r="DH34" s="17"/>
      <c r="DI34" s="17"/>
      <c r="DJ34" s="17"/>
      <c r="DK34" s="17"/>
      <c r="DL34" s="17"/>
      <c r="DM34" s="17"/>
      <c r="DN34" s="17"/>
      <c r="DO34" s="17"/>
      <c r="DP34" s="17"/>
      <c r="DQ34" s="17"/>
      <c r="DR34" s="17"/>
      <c r="DS34" s="17"/>
      <c r="DT34" s="17"/>
      <c r="DU34" s="17"/>
      <c r="DV34" s="17"/>
      <c r="DW34" s="17"/>
      <c r="DX34" s="17"/>
      <c r="DY34" s="17"/>
      <c r="DZ34" s="17"/>
      <c r="EA34" s="17"/>
      <c r="EB34" s="17"/>
      <c r="EC34" s="17"/>
      <c r="ED34" s="17"/>
      <c r="EE34" s="17"/>
      <c r="EF34" s="17"/>
      <c r="EG34" s="17"/>
      <c r="EH34" s="17"/>
      <c r="EI34" s="17"/>
      <c r="EJ34" s="17"/>
      <c r="EK34" s="17"/>
      <c r="EL34" s="17"/>
      <c r="EM34" s="17"/>
      <c r="EN34" s="17"/>
      <c r="EO34" s="17"/>
      <c r="EP34" s="17"/>
      <c r="EQ34" s="17"/>
      <c r="ER34" s="17"/>
      <c r="ES34" s="17"/>
      <c r="ET34" s="17"/>
      <c r="EU34" s="17"/>
    </row>
    <row r="35" spans="1:151" ht="18" hidden="1" x14ac:dyDescent="0.2">
      <c r="A35" s="165">
        <f t="shared" si="1"/>
        <v>0</v>
      </c>
      <c r="B35" s="144"/>
      <c r="C35" s="144"/>
      <c r="D35" s="144"/>
      <c r="E35" s="160"/>
      <c r="F35" s="160"/>
      <c r="G35" s="160"/>
      <c r="H35" s="160"/>
      <c r="I35" s="169"/>
      <c r="J35" s="144"/>
      <c r="K35" s="144"/>
      <c r="L35" s="144"/>
      <c r="M35" s="160"/>
      <c r="N35" s="144"/>
      <c r="O35" s="160"/>
      <c r="P35" s="160"/>
      <c r="Q35" s="160"/>
      <c r="R35" s="63"/>
      <c r="S35" s="89"/>
      <c r="T35" s="89"/>
      <c r="U35" s="89"/>
      <c r="V35" s="17"/>
      <c r="W35" s="17"/>
      <c r="X35" s="17"/>
      <c r="Y35" s="17"/>
      <c r="Z35" s="17"/>
      <c r="AA35" s="17"/>
      <c r="AB35" s="17"/>
      <c r="AC35" s="17"/>
      <c r="AD35" s="90"/>
      <c r="AP35" s="4"/>
      <c r="AQ35" s="54"/>
      <c r="AR35" s="44"/>
      <c r="AS35" s="32"/>
      <c r="AT35" s="4"/>
      <c r="AU35" s="4"/>
      <c r="AV35" s="4"/>
      <c r="AW35" s="55"/>
      <c r="AX35" s="56"/>
      <c r="AY35" s="34"/>
      <c r="AZ35" s="34"/>
      <c r="BA35" s="34"/>
      <c r="BB35" s="34"/>
      <c r="BC35" s="34"/>
      <c r="BD35" s="34"/>
      <c r="BE35" s="34"/>
      <c r="BF35" s="34"/>
      <c r="BG35" s="34"/>
      <c r="BH35" s="34"/>
      <c r="BI35" s="4"/>
      <c r="BJ35" s="4"/>
      <c r="BK35" s="4"/>
      <c r="BL35" s="17"/>
      <c r="BM35" s="17"/>
      <c r="BN35" s="17"/>
      <c r="BO35" s="17"/>
      <c r="BP35" s="17"/>
      <c r="BQ35" s="17"/>
      <c r="BR35" s="17"/>
      <c r="BS35" s="66"/>
      <c r="BT35" s="17"/>
      <c r="BU35" s="17"/>
      <c r="BV35" s="17"/>
      <c r="BW35" s="17"/>
      <c r="BX35" s="17"/>
      <c r="BY35" s="17"/>
      <c r="BZ35" s="17"/>
      <c r="CA35" s="17"/>
      <c r="CB35" s="17"/>
      <c r="CC35" s="17"/>
      <c r="CD35" s="17"/>
      <c r="CE35" s="17"/>
      <c r="CF35" s="17"/>
      <c r="CG35" s="17"/>
      <c r="CH35" s="17"/>
      <c r="CI35" s="17"/>
      <c r="CJ35" s="17"/>
      <c r="CK35" s="17"/>
      <c r="CL35" s="17"/>
      <c r="CM35" s="17"/>
      <c r="CN35" s="17"/>
      <c r="CO35" s="17"/>
      <c r="CP35" s="17"/>
      <c r="CQ35" s="17"/>
      <c r="CR35" s="17"/>
      <c r="CS35" s="17"/>
      <c r="CT35" s="17"/>
      <c r="CU35" s="17"/>
      <c r="CV35" s="17"/>
      <c r="CW35" s="17"/>
      <c r="CX35" s="17"/>
      <c r="CY35" s="17"/>
      <c r="CZ35" s="17"/>
      <c r="DA35" s="17"/>
      <c r="DB35" s="17"/>
      <c r="DC35" s="17"/>
      <c r="DD35" s="17"/>
      <c r="DE35" s="17"/>
      <c r="DF35" s="17"/>
      <c r="DG35" s="17"/>
      <c r="DH35" s="17"/>
      <c r="DI35" s="17"/>
      <c r="DJ35" s="17"/>
      <c r="DK35" s="17"/>
      <c r="DL35" s="17"/>
      <c r="DM35" s="17"/>
      <c r="DN35" s="17"/>
      <c r="DO35" s="17"/>
      <c r="DP35" s="17"/>
      <c r="DQ35" s="17"/>
      <c r="DR35" s="17"/>
      <c r="DS35" s="17"/>
      <c r="DT35" s="17"/>
      <c r="DU35" s="17"/>
      <c r="DV35" s="17"/>
      <c r="DW35" s="17"/>
      <c r="DX35" s="17"/>
      <c r="DY35" s="17"/>
      <c r="DZ35" s="17"/>
      <c r="EA35" s="17"/>
      <c r="EB35" s="17"/>
      <c r="EC35" s="17"/>
      <c r="ED35" s="17"/>
      <c r="EE35" s="17"/>
      <c r="EF35" s="17"/>
      <c r="EG35" s="17"/>
      <c r="EH35" s="17"/>
      <c r="EI35" s="17"/>
      <c r="EJ35" s="17"/>
      <c r="EK35" s="17"/>
      <c r="EL35" s="17"/>
      <c r="EM35" s="17"/>
      <c r="EN35" s="17"/>
      <c r="EO35" s="17"/>
      <c r="EP35" s="17"/>
      <c r="EQ35" s="17"/>
      <c r="ER35" s="17"/>
      <c r="ES35" s="17"/>
      <c r="ET35" s="17"/>
      <c r="EU35" s="17"/>
    </row>
    <row r="36" spans="1:151" ht="18.75" hidden="1" thickBot="1" x14ac:dyDescent="0.25">
      <c r="A36" s="165">
        <f t="shared" si="1"/>
        <v>0</v>
      </c>
      <c r="B36" s="194" t="s">
        <v>60</v>
      </c>
      <c r="C36" s="193"/>
      <c r="D36" s="160"/>
      <c r="E36" s="160"/>
      <c r="F36" s="160"/>
      <c r="G36" s="264"/>
      <c r="H36" s="264"/>
      <c r="I36" s="280">
        <v>2</v>
      </c>
      <c r="J36" s="281">
        <f>K38/5</f>
        <v>2.0308112026405073E-4</v>
      </c>
      <c r="K36" s="282"/>
      <c r="L36" s="282"/>
      <c r="M36" s="264"/>
      <c r="N36" s="282"/>
      <c r="O36" s="264"/>
      <c r="P36" s="264"/>
      <c r="Q36" s="160"/>
      <c r="R36" s="63"/>
      <c r="S36" s="87"/>
      <c r="T36" s="87"/>
      <c r="U36" s="127">
        <v>13</v>
      </c>
      <c r="V36" s="128">
        <v>3.9</v>
      </c>
      <c r="W36" s="17"/>
      <c r="X36" s="17"/>
      <c r="Y36" s="17"/>
      <c r="Z36" s="17"/>
      <c r="AA36" s="17"/>
      <c r="AB36" s="17"/>
      <c r="AC36" s="17"/>
      <c r="AD36" s="88"/>
      <c r="AF36" s="130">
        <f>$AR$5</f>
        <v>1</v>
      </c>
      <c r="AG36" s="92">
        <f>AF36*1.05</f>
        <v>1.05</v>
      </c>
      <c r="AH36" s="93">
        <v>1.8</v>
      </c>
      <c r="AI36" s="70">
        <f>E12</f>
        <v>0.1</v>
      </c>
      <c r="AJ36" s="70">
        <f>AI36/AH36</f>
        <v>5.5555555555555559E-2</v>
      </c>
      <c r="AK36" s="70">
        <f>AI36-AJ36</f>
        <v>4.4444444444444446E-2</v>
      </c>
      <c r="AP36" s="4"/>
      <c r="AQ36" s="54"/>
      <c r="AR36" s="44"/>
      <c r="AS36" s="32"/>
      <c r="AT36" s="4"/>
      <c r="AU36" s="4"/>
      <c r="AV36" s="4"/>
      <c r="AW36" s="55"/>
      <c r="AX36" s="56"/>
      <c r="AY36" s="34"/>
      <c r="AZ36" s="34"/>
      <c r="BA36" s="34"/>
      <c r="BB36" s="34"/>
      <c r="BC36" s="34"/>
      <c r="BD36" s="34"/>
      <c r="BE36" s="34"/>
      <c r="BF36" s="34"/>
      <c r="BG36" s="34"/>
      <c r="BH36" s="34"/>
      <c r="BI36" s="4"/>
      <c r="BJ36" s="4"/>
      <c r="BK36" s="4"/>
      <c r="BL36" s="17"/>
      <c r="BM36" s="17"/>
      <c r="BN36" s="17"/>
      <c r="BO36" s="17"/>
      <c r="BP36" s="17"/>
      <c r="BQ36" s="17"/>
      <c r="BR36" s="17"/>
      <c r="BS36" s="66"/>
      <c r="BT36" s="17"/>
      <c r="BU36" s="17"/>
      <c r="BV36" s="17"/>
      <c r="BW36" s="17"/>
      <c r="BX36" s="17"/>
      <c r="BY36" s="17"/>
      <c r="BZ36" s="17"/>
      <c r="CA36" s="17"/>
      <c r="CB36" s="17"/>
      <c r="CC36" s="17"/>
      <c r="CD36" s="17"/>
      <c r="CE36" s="17"/>
      <c r="CF36" s="17"/>
      <c r="CG36" s="17"/>
      <c r="CH36" s="17"/>
      <c r="CI36" s="17"/>
      <c r="CJ36" s="17"/>
      <c r="CK36" s="17"/>
      <c r="CL36" s="17"/>
      <c r="CM36" s="17"/>
      <c r="CN36" s="17"/>
      <c r="CO36" s="17"/>
      <c r="CP36" s="17"/>
      <c r="CQ36" s="17"/>
      <c r="CR36" s="17"/>
      <c r="CS36" s="17"/>
      <c r="CT36" s="17"/>
      <c r="CU36" s="17"/>
      <c r="CV36" s="17"/>
      <c r="CW36" s="17"/>
      <c r="CX36" s="17"/>
      <c r="CY36" s="17"/>
      <c r="CZ36" s="17"/>
      <c r="DA36" s="17"/>
      <c r="DB36" s="17"/>
      <c r="DC36" s="17"/>
      <c r="DD36" s="17"/>
      <c r="DE36" s="17"/>
      <c r="DF36" s="17"/>
      <c r="DG36" s="17"/>
      <c r="DH36" s="17"/>
      <c r="DI36" s="17"/>
      <c r="DJ36" s="17"/>
      <c r="DK36" s="17"/>
      <c r="DL36" s="17"/>
      <c r="DM36" s="17"/>
      <c r="DN36" s="17"/>
      <c r="DO36" s="17"/>
      <c r="DP36" s="17"/>
      <c r="DQ36" s="17"/>
      <c r="DR36" s="17"/>
      <c r="DS36" s="17"/>
      <c r="DT36" s="17"/>
      <c r="DU36" s="17"/>
      <c r="DV36" s="17"/>
      <c r="DW36" s="17"/>
      <c r="DX36" s="17"/>
      <c r="DY36" s="17"/>
      <c r="DZ36" s="17"/>
      <c r="EA36" s="17"/>
      <c r="EB36" s="17"/>
      <c r="EC36" s="17"/>
      <c r="ED36" s="17"/>
      <c r="EE36" s="17"/>
      <c r="EF36" s="17"/>
      <c r="EG36" s="17"/>
      <c r="EH36" s="17"/>
      <c r="EI36" s="17"/>
      <c r="EJ36" s="17"/>
      <c r="EK36" s="17"/>
      <c r="EL36" s="17"/>
      <c r="EM36" s="17"/>
      <c r="EN36" s="17"/>
      <c r="EO36" s="17"/>
      <c r="EP36" s="17"/>
      <c r="EQ36" s="17"/>
      <c r="ER36" s="17"/>
      <c r="ES36" s="17"/>
      <c r="ET36" s="17"/>
      <c r="EU36" s="17"/>
    </row>
    <row r="37" spans="1:151" ht="5.25" hidden="1" customHeight="1" x14ac:dyDescent="0.2">
      <c r="A37" s="165">
        <f t="shared" si="1"/>
        <v>0</v>
      </c>
      <c r="B37" s="194"/>
      <c r="C37" s="193"/>
      <c r="D37" s="160"/>
      <c r="E37" s="160"/>
      <c r="F37" s="168"/>
      <c r="G37" s="264"/>
      <c r="H37" s="264"/>
      <c r="I37" s="280"/>
      <c r="J37" s="281"/>
      <c r="K37" s="282"/>
      <c r="L37" s="282"/>
      <c r="M37" s="264"/>
      <c r="N37" s="282"/>
      <c r="O37" s="264"/>
      <c r="P37" s="264"/>
      <c r="Q37" s="160"/>
      <c r="R37" s="63"/>
      <c r="S37" s="89"/>
      <c r="T37" s="89"/>
      <c r="U37" s="89"/>
      <c r="V37" s="17"/>
      <c r="W37" s="17"/>
      <c r="X37" s="17"/>
      <c r="Y37" s="17"/>
      <c r="Z37" s="17"/>
      <c r="AA37" s="17"/>
      <c r="AB37" s="17"/>
      <c r="AC37" s="17"/>
      <c r="AD37" s="90"/>
      <c r="AP37" s="4"/>
      <c r="AQ37" s="54"/>
      <c r="AR37" s="44"/>
      <c r="AS37" s="32"/>
      <c r="AT37" s="4"/>
      <c r="AU37" s="4"/>
      <c r="AV37" s="4"/>
      <c r="AW37" s="55"/>
      <c r="AX37" s="56"/>
      <c r="AY37" s="34"/>
      <c r="AZ37" s="34"/>
      <c r="BA37" s="34"/>
      <c r="BB37" s="34"/>
      <c r="BC37" s="34"/>
      <c r="BD37" s="34"/>
      <c r="BE37" s="34"/>
      <c r="BF37" s="34"/>
      <c r="BG37" s="34"/>
      <c r="BH37" s="34"/>
      <c r="BI37" s="4"/>
      <c r="BJ37" s="4"/>
      <c r="BK37" s="4"/>
      <c r="BL37" s="17"/>
      <c r="BM37" s="17"/>
      <c r="BN37" s="17"/>
      <c r="BO37" s="17"/>
      <c r="BP37" s="17"/>
      <c r="BQ37" s="17"/>
      <c r="BR37" s="17"/>
      <c r="BS37" s="66"/>
      <c r="BT37" s="17"/>
      <c r="BU37" s="17"/>
      <c r="BV37" s="17"/>
      <c r="BW37" s="17"/>
      <c r="BX37" s="17"/>
      <c r="BY37" s="17"/>
      <c r="BZ37" s="17"/>
      <c r="CA37" s="17"/>
      <c r="CB37" s="17"/>
      <c r="CC37" s="17"/>
      <c r="CD37" s="17"/>
      <c r="CE37" s="17"/>
      <c r="CF37" s="17"/>
      <c r="CG37" s="17"/>
      <c r="CH37" s="17"/>
      <c r="CI37" s="17"/>
      <c r="CJ37" s="17"/>
      <c r="CK37" s="17"/>
      <c r="CL37" s="17"/>
      <c r="CM37" s="17"/>
      <c r="CN37" s="17"/>
      <c r="CO37" s="17"/>
      <c r="CP37" s="17"/>
      <c r="CQ37" s="17"/>
      <c r="CR37" s="17"/>
      <c r="CS37" s="17"/>
      <c r="CT37" s="17"/>
      <c r="CU37" s="17"/>
      <c r="CV37" s="17"/>
      <c r="CW37" s="17"/>
      <c r="CX37" s="17"/>
      <c r="CY37" s="17"/>
      <c r="CZ37" s="17"/>
      <c r="DA37" s="17"/>
      <c r="DB37" s="17"/>
      <c r="DC37" s="17"/>
      <c r="DD37" s="17"/>
      <c r="DE37" s="17"/>
      <c r="DF37" s="17"/>
      <c r="DG37" s="17"/>
      <c r="DH37" s="17"/>
      <c r="DI37" s="17"/>
      <c r="DJ37" s="17"/>
      <c r="DK37" s="17"/>
      <c r="DL37" s="17"/>
      <c r="DM37" s="17"/>
      <c r="DN37" s="17"/>
      <c r="DO37" s="17"/>
      <c r="DP37" s="17"/>
      <c r="DQ37" s="17"/>
      <c r="DR37" s="17"/>
      <c r="DS37" s="17"/>
      <c r="DT37" s="17"/>
      <c r="DU37" s="17"/>
      <c r="DV37" s="17"/>
      <c r="DW37" s="17"/>
      <c r="DX37" s="17"/>
      <c r="DY37" s="17"/>
      <c r="DZ37" s="17"/>
      <c r="EA37" s="17"/>
      <c r="EB37" s="17"/>
      <c r="EC37" s="17"/>
      <c r="ED37" s="17"/>
      <c r="EE37" s="17"/>
      <c r="EF37" s="17"/>
      <c r="EG37" s="17"/>
      <c r="EH37" s="17"/>
      <c r="EI37" s="17"/>
      <c r="EJ37" s="17"/>
      <c r="EK37" s="17"/>
      <c r="EL37" s="17"/>
      <c r="EM37" s="17"/>
      <c r="EN37" s="17"/>
      <c r="EO37" s="17"/>
      <c r="EP37" s="17"/>
      <c r="EQ37" s="17"/>
      <c r="ER37" s="17"/>
      <c r="ES37" s="17"/>
      <c r="ET37" s="17"/>
      <c r="EU37" s="17"/>
    </row>
    <row r="38" spans="1:151" ht="17.25" hidden="1" customHeight="1" thickBot="1" x14ac:dyDescent="0.25">
      <c r="A38" s="165">
        <f t="shared" si="1"/>
        <v>0</v>
      </c>
      <c r="B38" s="194" t="s">
        <v>61</v>
      </c>
      <c r="C38" s="160"/>
      <c r="D38" s="160"/>
      <c r="E38" s="48"/>
      <c r="F38" s="72"/>
      <c r="G38" s="276">
        <f>IF(F38=E40,0.9999,IF(E40&lt;F38,(E40+1-F38),(E40-F38)))</f>
        <v>0.99990000000000001</v>
      </c>
      <c r="H38" s="264"/>
      <c r="I38" s="280">
        <f>BA1*2</f>
        <v>2</v>
      </c>
      <c r="J38" s="261">
        <f>Y38+Z38</f>
        <v>2.0308112026405072E-3</v>
      </c>
      <c r="K38" s="283">
        <f>Y38</f>
        <v>1.0154056013202536E-3</v>
      </c>
      <c r="L38" s="283">
        <f>Z38</f>
        <v>1.0154056013202536E-3</v>
      </c>
      <c r="M38" s="264"/>
      <c r="N38" s="284">
        <f>IF(G38&lt;0.229,26,24)</f>
        <v>24</v>
      </c>
      <c r="O38" s="355" t="s">
        <v>28</v>
      </c>
      <c r="P38" s="355"/>
      <c r="Q38" s="178"/>
      <c r="R38" s="73"/>
      <c r="S38" s="87"/>
      <c r="T38" s="87"/>
      <c r="U38" s="87"/>
      <c r="V38" s="17"/>
      <c r="W38" s="17"/>
      <c r="X38" s="71">
        <f>IF(G38&lt;0.125,(G38*23),IF(G38&lt;0.209,(G38*25),IF(G38&lt;0.288,(G38*28),IF(G38&lt;0.375,(G38*30),(G38*33)))))</f>
        <v>32.996699999999997</v>
      </c>
      <c r="Y38" s="129">
        <f>Y40/X40</f>
        <v>1.0154056013202536E-3</v>
      </c>
      <c r="Z38" s="71">
        <f>Y38*(I38-100%)</f>
        <v>1.0154056013202536E-3</v>
      </c>
      <c r="AA38" s="129">
        <f>J36</f>
        <v>2.0308112026405073E-4</v>
      </c>
      <c r="AB38" s="17"/>
      <c r="AC38" s="17"/>
      <c r="AD38" s="88"/>
      <c r="AP38" s="4"/>
      <c r="AQ38" s="54"/>
      <c r="AR38" s="44"/>
      <c r="AS38" s="32"/>
      <c r="AT38" s="4"/>
      <c r="AU38" s="4"/>
      <c r="AV38" s="4"/>
      <c r="AW38" s="55"/>
      <c r="AX38" s="56"/>
      <c r="AY38" s="34"/>
      <c r="AZ38" s="34"/>
      <c r="BA38" s="34"/>
      <c r="BB38" s="34"/>
      <c r="BC38" s="34"/>
      <c r="BD38" s="34"/>
      <c r="BE38" s="34"/>
      <c r="BF38" s="34"/>
      <c r="BG38" s="34"/>
      <c r="BH38" s="34"/>
      <c r="BI38" s="4"/>
      <c r="BJ38" s="4"/>
      <c r="BK38" s="4"/>
      <c r="BL38" s="17"/>
      <c r="BM38" s="17"/>
      <c r="BN38" s="17"/>
      <c r="BO38" s="17"/>
      <c r="BP38" s="17"/>
      <c r="BQ38" s="17"/>
      <c r="BR38" s="17"/>
      <c r="BS38" s="66"/>
      <c r="BT38" s="17"/>
      <c r="BU38" s="17"/>
      <c r="BV38" s="17"/>
      <c r="BW38" s="17"/>
      <c r="BX38" s="17"/>
      <c r="BY38" s="17"/>
      <c r="BZ38" s="17"/>
      <c r="CA38" s="17"/>
      <c r="CB38" s="17"/>
      <c r="CC38" s="17"/>
      <c r="CD38" s="17"/>
      <c r="CE38" s="17"/>
      <c r="CF38" s="17"/>
      <c r="CG38" s="17"/>
      <c r="CH38" s="17"/>
      <c r="CI38" s="17"/>
      <c r="CJ38" s="17"/>
      <c r="CK38" s="17"/>
      <c r="CL38" s="17"/>
      <c r="CM38" s="17"/>
      <c r="CN38" s="17"/>
      <c r="CO38" s="17"/>
      <c r="CP38" s="17"/>
      <c r="CQ38" s="17"/>
      <c r="CR38" s="17"/>
      <c r="CS38" s="17"/>
      <c r="CT38" s="17"/>
      <c r="CU38" s="17"/>
      <c r="CV38" s="17"/>
      <c r="CW38" s="17"/>
      <c r="CX38" s="17"/>
      <c r="CY38" s="17"/>
      <c r="CZ38" s="17"/>
      <c r="DA38" s="17"/>
      <c r="DB38" s="17"/>
      <c r="DC38" s="17"/>
      <c r="DD38" s="17"/>
      <c r="DE38" s="17"/>
      <c r="DF38" s="17"/>
      <c r="DG38" s="17"/>
      <c r="DH38" s="17"/>
      <c r="DI38" s="17"/>
      <c r="DJ38" s="17"/>
      <c r="DK38" s="17"/>
      <c r="DL38" s="17"/>
      <c r="DM38" s="17"/>
      <c r="DN38" s="17"/>
      <c r="DO38" s="17"/>
      <c r="DP38" s="17"/>
      <c r="DQ38" s="17"/>
      <c r="DR38" s="17"/>
      <c r="DS38" s="17"/>
      <c r="DT38" s="17"/>
      <c r="DU38" s="17"/>
      <c r="DV38" s="17"/>
      <c r="DW38" s="17"/>
      <c r="DX38" s="17"/>
      <c r="DY38" s="17"/>
      <c r="DZ38" s="17"/>
      <c r="EA38" s="17"/>
      <c r="EB38" s="17"/>
      <c r="EC38" s="17"/>
      <c r="ED38" s="17"/>
      <c r="EE38" s="17"/>
      <c r="EF38" s="17"/>
      <c r="EG38" s="17"/>
      <c r="EH38" s="17"/>
      <c r="EI38" s="17"/>
      <c r="EJ38" s="17"/>
      <c r="EK38" s="17"/>
      <c r="EL38" s="17"/>
      <c r="EM38" s="17"/>
      <c r="EN38" s="17"/>
      <c r="EO38" s="17"/>
      <c r="EP38" s="17"/>
      <c r="EQ38" s="17"/>
      <c r="ER38" s="17"/>
      <c r="ES38" s="17"/>
      <c r="ET38" s="17"/>
      <c r="EU38" s="17"/>
    </row>
    <row r="39" spans="1:151" ht="5.25" hidden="1" customHeight="1" x14ac:dyDescent="0.2">
      <c r="A39" s="165">
        <f t="shared" si="1"/>
        <v>0</v>
      </c>
      <c r="B39" s="194"/>
      <c r="C39" s="160"/>
      <c r="D39" s="160"/>
      <c r="E39" s="168"/>
      <c r="F39" s="195"/>
      <c r="G39" s="279"/>
      <c r="H39" s="264"/>
      <c r="I39" s="280"/>
      <c r="J39" s="261"/>
      <c r="K39" s="283"/>
      <c r="L39" s="283"/>
      <c r="M39" s="264"/>
      <c r="N39" s="284"/>
      <c r="O39" s="275"/>
      <c r="P39" s="275"/>
      <c r="Q39" s="181"/>
      <c r="R39" s="73"/>
      <c r="S39" s="89"/>
      <c r="T39" s="89"/>
      <c r="U39" s="89"/>
      <c r="V39" s="17"/>
      <c r="W39" s="89"/>
      <c r="X39" s="71"/>
      <c r="Y39" s="129"/>
      <c r="Z39" s="71"/>
      <c r="AA39" s="129"/>
      <c r="AB39" s="17"/>
      <c r="AC39" s="17"/>
      <c r="AD39" s="90"/>
      <c r="AP39" s="4"/>
      <c r="AQ39" s="54"/>
      <c r="AR39" s="44"/>
      <c r="AS39" s="32"/>
      <c r="AT39" s="4"/>
      <c r="AU39" s="4"/>
      <c r="AV39" s="4"/>
      <c r="AW39" s="55"/>
      <c r="AX39" s="56"/>
      <c r="AY39" s="34"/>
      <c r="AZ39" s="34"/>
      <c r="BA39" s="34"/>
      <c r="BB39" s="34"/>
      <c r="BC39" s="34"/>
      <c r="BD39" s="34"/>
      <c r="BE39" s="34"/>
      <c r="BF39" s="34"/>
      <c r="BG39" s="34"/>
      <c r="BH39" s="34"/>
      <c r="BI39" s="4"/>
      <c r="BJ39" s="4"/>
      <c r="BK39" s="4"/>
      <c r="BL39" s="17"/>
      <c r="BM39" s="17"/>
      <c r="BN39" s="17"/>
      <c r="BO39" s="17"/>
      <c r="BP39" s="17"/>
      <c r="BQ39" s="17"/>
      <c r="BR39" s="17"/>
      <c r="BS39" s="66"/>
      <c r="BT39" s="17"/>
      <c r="BU39" s="17"/>
      <c r="BV39" s="17"/>
      <c r="BW39" s="17"/>
      <c r="BX39" s="17"/>
      <c r="BY39" s="17"/>
      <c r="BZ39" s="17"/>
      <c r="CA39" s="17"/>
      <c r="CB39" s="17"/>
      <c r="CC39" s="17"/>
      <c r="CD39" s="17"/>
      <c r="CE39" s="17"/>
      <c r="CF39" s="17"/>
      <c r="CG39" s="17"/>
      <c r="CH39" s="17"/>
      <c r="CI39" s="17"/>
      <c r="CJ39" s="17"/>
      <c r="CK39" s="17"/>
      <c r="CL39" s="17"/>
      <c r="CM39" s="17"/>
      <c r="CN39" s="17"/>
      <c r="CO39" s="17"/>
      <c r="CP39" s="17"/>
      <c r="CQ39" s="17"/>
      <c r="CR39" s="17"/>
      <c r="CS39" s="17"/>
      <c r="CT39" s="17"/>
      <c r="CU39" s="17"/>
      <c r="CV39" s="17"/>
      <c r="CW39" s="17"/>
      <c r="CX39" s="17"/>
      <c r="CY39" s="17"/>
      <c r="CZ39" s="17"/>
      <c r="DA39" s="17"/>
      <c r="DB39" s="17"/>
      <c r="DC39" s="17"/>
      <c r="DD39" s="17"/>
      <c r="DE39" s="17"/>
      <c r="DF39" s="17"/>
      <c r="DG39" s="17"/>
      <c r="DH39" s="17"/>
      <c r="DI39" s="17"/>
      <c r="DJ39" s="17"/>
      <c r="DK39" s="17"/>
      <c r="DL39" s="17"/>
      <c r="DM39" s="17"/>
      <c r="DN39" s="17"/>
      <c r="DO39" s="17"/>
      <c r="DP39" s="17"/>
      <c r="DQ39" s="17"/>
      <c r="DR39" s="17"/>
      <c r="DS39" s="17"/>
      <c r="DT39" s="17"/>
      <c r="DU39" s="17"/>
      <c r="DV39" s="17"/>
      <c r="DW39" s="17"/>
      <c r="DX39" s="17"/>
      <c r="DY39" s="17"/>
      <c r="DZ39" s="17"/>
      <c r="EA39" s="17"/>
      <c r="EB39" s="17"/>
      <c r="EC39" s="17"/>
      <c r="ED39" s="17"/>
      <c r="EE39" s="17"/>
      <c r="EF39" s="17"/>
      <c r="EG39" s="17"/>
      <c r="EH39" s="17"/>
      <c r="EI39" s="17"/>
      <c r="EJ39" s="17"/>
      <c r="EK39" s="17"/>
      <c r="EL39" s="17"/>
      <c r="EM39" s="17"/>
      <c r="EN39" s="17"/>
      <c r="EO39" s="17"/>
      <c r="EP39" s="17"/>
      <c r="EQ39" s="17"/>
      <c r="ER39" s="17"/>
      <c r="ES39" s="17"/>
      <c r="ET39" s="17"/>
      <c r="EU39" s="17"/>
    </row>
    <row r="40" spans="1:151" ht="17.25" hidden="1" customHeight="1" thickBot="1" x14ac:dyDescent="0.25">
      <c r="A40" s="165">
        <f t="shared" si="1"/>
        <v>0</v>
      </c>
      <c r="B40" s="194" t="s">
        <v>62</v>
      </c>
      <c r="C40" s="193"/>
      <c r="D40" s="160"/>
      <c r="E40" s="79"/>
      <c r="F40" s="271">
        <f>E40</f>
        <v>0</v>
      </c>
      <c r="G40" s="276">
        <f>IF(E40=E42,0.9999,IF(E42&lt;E40,(E42+1-E40),(E42-E40)))</f>
        <v>0.99990000000000001</v>
      </c>
      <c r="H40" s="264"/>
      <c r="I40" s="280">
        <f>BA1*1.6</f>
        <v>1.6</v>
      </c>
      <c r="J40" s="261">
        <f>Y40+Z40</f>
        <v>5.3608054408134424E-2</v>
      </c>
      <c r="K40" s="283">
        <f>Y40-Y38</f>
        <v>3.2489628403763758E-2</v>
      </c>
      <c r="L40" s="283">
        <f>Z40-Z38</f>
        <v>1.9087614801730157E-2</v>
      </c>
      <c r="M40" s="264"/>
      <c r="N40" s="284">
        <f>IF(G40&lt;0.28,24,23)</f>
        <v>23</v>
      </c>
      <c r="O40" s="361" t="s">
        <v>23</v>
      </c>
      <c r="P40" s="361"/>
      <c r="Q40" s="181"/>
      <c r="R40" s="73"/>
      <c r="S40" s="89"/>
      <c r="T40" s="89"/>
      <c r="U40" s="89"/>
      <c r="V40" s="17"/>
      <c r="W40" s="89"/>
      <c r="X40" s="71">
        <f>IF(G40&lt;0.125,(G40*23),IF(G40&lt;0.209,(G40*27),IF(G40&lt;0.288,(G40*29),IF(G40&lt;0.375,(G40*31),(G40*33)))))</f>
        <v>32.996699999999997</v>
      </c>
      <c r="Y40" s="129">
        <f>Y42/X42</f>
        <v>3.3505034005084013E-2</v>
      </c>
      <c r="Z40" s="71">
        <f>Y40*(I40-100%)</f>
        <v>2.0103020403050412E-2</v>
      </c>
      <c r="AA40" s="129">
        <f>J38</f>
        <v>2.0308112026405072E-3</v>
      </c>
      <c r="AB40" s="17"/>
      <c r="AC40" s="17"/>
      <c r="AD40" s="90"/>
      <c r="AP40" s="4"/>
      <c r="AQ40" s="54"/>
      <c r="AR40" s="44"/>
      <c r="AS40" s="32"/>
      <c r="AT40" s="4"/>
      <c r="AU40" s="4"/>
      <c r="AV40" s="4"/>
      <c r="AW40" s="55"/>
      <c r="AX40" s="56"/>
      <c r="AY40" s="34"/>
      <c r="AZ40" s="34"/>
      <c r="BA40" s="34"/>
      <c r="BB40" s="34"/>
      <c r="BC40" s="34"/>
      <c r="BD40" s="34"/>
      <c r="BE40" s="34"/>
      <c r="BF40" s="34"/>
      <c r="BG40" s="34"/>
      <c r="BH40" s="34"/>
      <c r="BI40" s="4"/>
      <c r="BJ40" s="4"/>
      <c r="BK40" s="4"/>
      <c r="BL40" s="17"/>
      <c r="BM40" s="17"/>
      <c r="BN40" s="17"/>
      <c r="BO40" s="17"/>
      <c r="BP40" s="17"/>
      <c r="BQ40" s="17"/>
      <c r="BR40" s="17"/>
      <c r="BS40" s="66"/>
      <c r="BT40" s="17"/>
      <c r="BU40" s="17"/>
      <c r="BV40" s="17"/>
      <c r="BW40" s="17"/>
      <c r="BX40" s="17"/>
      <c r="BY40" s="17"/>
      <c r="BZ40" s="17"/>
      <c r="CA40" s="17"/>
      <c r="CB40" s="17"/>
      <c r="CC40" s="17"/>
      <c r="CD40" s="17"/>
      <c r="CE40" s="17"/>
      <c r="CF40" s="17"/>
      <c r="CG40" s="17"/>
      <c r="CH40" s="17"/>
      <c r="CI40" s="17"/>
      <c r="CJ40" s="17"/>
      <c r="CK40" s="17"/>
      <c r="CL40" s="17"/>
      <c r="CM40" s="17"/>
      <c r="CN40" s="17"/>
      <c r="CO40" s="17"/>
      <c r="CP40" s="17"/>
      <c r="CQ40" s="17"/>
      <c r="CR40" s="17"/>
      <c r="CS40" s="17"/>
      <c r="CT40" s="17"/>
      <c r="CU40" s="17"/>
      <c r="CV40" s="17"/>
      <c r="CW40" s="17"/>
      <c r="CX40" s="17"/>
      <c r="CY40" s="17"/>
      <c r="CZ40" s="17"/>
      <c r="DA40" s="17"/>
      <c r="DB40" s="17"/>
      <c r="DC40" s="17"/>
      <c r="DD40" s="17"/>
      <c r="DE40" s="17"/>
      <c r="DF40" s="17"/>
      <c r="DG40" s="17"/>
      <c r="DH40" s="17"/>
      <c r="DI40" s="17"/>
      <c r="DJ40" s="17"/>
      <c r="DK40" s="17"/>
      <c r="DL40" s="17"/>
      <c r="DM40" s="17"/>
      <c r="DN40" s="17"/>
      <c r="DO40" s="17"/>
      <c r="DP40" s="17"/>
      <c r="DQ40" s="17"/>
      <c r="DR40" s="17"/>
      <c r="DS40" s="17"/>
      <c r="DT40" s="17"/>
      <c r="DU40" s="17"/>
      <c r="DV40" s="17"/>
      <c r="DW40" s="17"/>
      <c r="DX40" s="17"/>
      <c r="DY40" s="17"/>
      <c r="DZ40" s="17"/>
      <c r="EA40" s="17"/>
      <c r="EB40" s="17"/>
      <c r="EC40" s="17"/>
      <c r="ED40" s="17"/>
      <c r="EE40" s="17"/>
      <c r="EF40" s="17"/>
      <c r="EG40" s="17"/>
      <c r="EH40" s="17"/>
      <c r="EI40" s="17"/>
      <c r="EJ40" s="17"/>
      <c r="EK40" s="17"/>
      <c r="EL40" s="17"/>
      <c r="EM40" s="17"/>
      <c r="EN40" s="17"/>
      <c r="EO40" s="17"/>
      <c r="EP40" s="17"/>
      <c r="EQ40" s="17"/>
      <c r="ER40" s="17"/>
      <c r="ES40" s="17"/>
      <c r="ET40" s="17"/>
      <c r="EU40" s="17"/>
    </row>
    <row r="41" spans="1:151" ht="5.25" hidden="1" customHeight="1" x14ac:dyDescent="0.2">
      <c r="A41" s="165">
        <f t="shared" si="1"/>
        <v>0</v>
      </c>
      <c r="B41" s="194"/>
      <c r="C41" s="193"/>
      <c r="D41" s="160"/>
      <c r="E41" s="80"/>
      <c r="F41" s="264"/>
      <c r="G41" s="279"/>
      <c r="H41" s="264"/>
      <c r="I41" s="280"/>
      <c r="J41" s="261"/>
      <c r="K41" s="283"/>
      <c r="L41" s="283"/>
      <c r="M41" s="264"/>
      <c r="N41" s="284"/>
      <c r="O41" s="275"/>
      <c r="P41" s="275"/>
      <c r="Q41" s="181"/>
      <c r="R41" s="73"/>
      <c r="S41" s="17"/>
      <c r="T41" s="89"/>
      <c r="U41" s="17"/>
      <c r="V41" s="17"/>
      <c r="W41" s="17"/>
      <c r="X41" s="71"/>
      <c r="Y41" s="129"/>
      <c r="Z41" s="71"/>
      <c r="AA41" s="129"/>
      <c r="AB41" s="17"/>
      <c r="AC41" s="17"/>
      <c r="AD41" s="17"/>
      <c r="AP41" s="4"/>
      <c r="AQ41" s="54"/>
      <c r="AR41" s="44"/>
      <c r="AS41" s="32"/>
      <c r="AT41" s="4"/>
      <c r="AU41" s="4"/>
      <c r="AV41" s="4"/>
      <c r="AW41" s="55"/>
      <c r="AX41" s="56"/>
      <c r="AY41" s="34"/>
      <c r="AZ41" s="34"/>
      <c r="BA41" s="34"/>
      <c r="BB41" s="34"/>
      <c r="BC41" s="34"/>
      <c r="BD41" s="34"/>
      <c r="BE41" s="34"/>
      <c r="BF41" s="34"/>
      <c r="BG41" s="34"/>
      <c r="BH41" s="34"/>
      <c r="BI41" s="4"/>
      <c r="BJ41" s="4"/>
      <c r="BK41" s="4"/>
      <c r="BL41" s="17"/>
      <c r="BM41" s="17"/>
      <c r="BN41" s="17"/>
      <c r="BO41" s="17"/>
      <c r="BP41" s="17"/>
      <c r="BQ41" s="17"/>
      <c r="BR41" s="17"/>
      <c r="BS41" s="66"/>
      <c r="BT41" s="17"/>
      <c r="BU41" s="17"/>
      <c r="BV41" s="17"/>
      <c r="BW41" s="17"/>
      <c r="BX41" s="17"/>
      <c r="BY41" s="17"/>
      <c r="BZ41" s="17"/>
      <c r="CA41" s="17"/>
      <c r="CB41" s="17"/>
      <c r="CC41" s="17"/>
      <c r="CD41" s="17"/>
      <c r="CE41" s="17"/>
      <c r="CF41" s="17"/>
      <c r="CG41" s="17"/>
      <c r="CH41" s="17"/>
      <c r="CI41" s="17"/>
      <c r="CJ41" s="17"/>
      <c r="CK41" s="17"/>
      <c r="CL41" s="17"/>
      <c r="CM41" s="17"/>
      <c r="CN41" s="17"/>
      <c r="CO41" s="17"/>
      <c r="CP41" s="17"/>
      <c r="CQ41" s="17"/>
      <c r="CR41" s="17"/>
      <c r="CS41" s="17"/>
      <c r="CT41" s="17"/>
      <c r="CU41" s="17"/>
      <c r="CV41" s="17"/>
      <c r="CW41" s="17"/>
      <c r="CX41" s="17"/>
      <c r="CY41" s="17"/>
      <c r="CZ41" s="17"/>
      <c r="DA41" s="17"/>
      <c r="DB41" s="17"/>
      <c r="DC41" s="17"/>
      <c r="DD41" s="17"/>
      <c r="DE41" s="17"/>
      <c r="DF41" s="17"/>
      <c r="DG41" s="17"/>
      <c r="DH41" s="17"/>
      <c r="DI41" s="17"/>
      <c r="DJ41" s="17"/>
      <c r="DK41" s="17"/>
      <c r="DL41" s="17"/>
      <c r="DM41" s="17"/>
      <c r="DN41" s="17"/>
      <c r="DO41" s="17"/>
      <c r="DP41" s="17"/>
      <c r="DQ41" s="17"/>
      <c r="DR41" s="17"/>
      <c r="DS41" s="17"/>
      <c r="DT41" s="17"/>
      <c r="DU41" s="17"/>
      <c r="DV41" s="17"/>
      <c r="DW41" s="17"/>
      <c r="DX41" s="17"/>
      <c r="DY41" s="17"/>
      <c r="DZ41" s="17"/>
      <c r="EA41" s="17"/>
      <c r="EB41" s="17"/>
      <c r="EC41" s="17"/>
      <c r="ED41" s="17"/>
      <c r="EE41" s="17"/>
      <c r="EF41" s="17"/>
      <c r="EG41" s="17"/>
      <c r="EH41" s="17"/>
      <c r="EI41" s="17"/>
      <c r="EJ41" s="17"/>
      <c r="EK41" s="17"/>
      <c r="EL41" s="17"/>
      <c r="EM41" s="17"/>
      <c r="EN41" s="17"/>
      <c r="EO41" s="17"/>
      <c r="EP41" s="17"/>
      <c r="EQ41" s="17"/>
      <c r="ER41" s="17"/>
      <c r="ES41" s="17"/>
      <c r="ET41" s="17"/>
      <c r="EU41" s="17"/>
    </row>
    <row r="42" spans="1:151" ht="17.25" hidden="1" customHeight="1" thickBot="1" x14ac:dyDescent="0.25">
      <c r="A42" s="165">
        <f t="shared" si="1"/>
        <v>0</v>
      </c>
      <c r="B42" s="194" t="s">
        <v>63</v>
      </c>
      <c r="C42" s="193"/>
      <c r="D42" s="160"/>
      <c r="E42" s="72"/>
      <c r="F42" s="279">
        <f>E42</f>
        <v>0</v>
      </c>
      <c r="G42" s="276">
        <f>IF(E42=E44,0.9999,IF(E44&lt;E42,(E44+1-E42),(E44-E42)))</f>
        <v>0.99990000000000001</v>
      </c>
      <c r="H42" s="264"/>
      <c r="I42" s="280">
        <f>BA1*AH36</f>
        <v>1.8</v>
      </c>
      <c r="J42" s="261">
        <f>Y42+Z42</f>
        <v>1.9900000000000002</v>
      </c>
      <c r="K42" s="283">
        <f>Y42-Y40-M42</f>
        <v>1.0720505215504716</v>
      </c>
      <c r="L42" s="283">
        <f>Z42-Z40</f>
        <v>0.86434142404139414</v>
      </c>
      <c r="M42" s="277">
        <f>$AU$6</f>
        <v>0</v>
      </c>
      <c r="N42" s="284">
        <f>IF(G42&lt;0.37,29,28)</f>
        <v>28</v>
      </c>
      <c r="O42" s="355" t="s">
        <v>24</v>
      </c>
      <c r="P42" s="355"/>
      <c r="Q42" s="178"/>
      <c r="R42" s="73"/>
      <c r="S42" s="17"/>
      <c r="T42" s="89"/>
      <c r="U42" s="17"/>
      <c r="V42" s="17"/>
      <c r="W42" s="17"/>
      <c r="X42" s="71">
        <f>IF(G42&lt;0.125,(G42*23),IF(G42&lt;0.209,(G42*25),IF(G42&lt;0.288,(G42*29),IF(G42&lt;0.375,(G42*31),(G42*33)))))</f>
        <v>32.996699999999997</v>
      </c>
      <c r="Y42" s="133">
        <f>SUM(AG36,AJ36)</f>
        <v>1.1055555555555556</v>
      </c>
      <c r="Z42" s="71">
        <f>Y42*(I42-100%)</f>
        <v>0.88444444444444459</v>
      </c>
      <c r="AA42" s="129">
        <f>J40</f>
        <v>5.3608054408134424E-2</v>
      </c>
      <c r="AB42" s="17"/>
      <c r="AC42" s="17"/>
      <c r="AD42" s="17"/>
      <c r="AP42" s="4"/>
      <c r="AQ42" s="54"/>
      <c r="AR42" s="44"/>
      <c r="AS42" s="32"/>
      <c r="AT42" s="4"/>
      <c r="AU42" s="4"/>
      <c r="AV42" s="4"/>
      <c r="AW42" s="55"/>
      <c r="AX42" s="56"/>
      <c r="AY42" s="34"/>
      <c r="AZ42" s="34"/>
      <c r="BA42" s="34"/>
      <c r="BB42" s="34"/>
      <c r="BC42" s="34"/>
      <c r="BD42" s="34"/>
      <c r="BE42" s="34"/>
      <c r="BF42" s="34"/>
      <c r="BG42" s="34"/>
      <c r="BH42" s="34"/>
      <c r="BI42" s="4"/>
      <c r="BJ42" s="4"/>
      <c r="BK42" s="4"/>
      <c r="BL42" s="17"/>
      <c r="BM42" s="17"/>
      <c r="BN42" s="17"/>
      <c r="BO42" s="17"/>
      <c r="BP42" s="17"/>
      <c r="BQ42" s="17"/>
      <c r="BR42" s="17"/>
      <c r="BS42" s="66"/>
      <c r="BT42" s="17"/>
      <c r="BU42" s="17"/>
      <c r="BV42" s="17"/>
      <c r="BW42" s="17"/>
      <c r="BX42" s="17"/>
      <c r="BY42" s="17"/>
      <c r="BZ42" s="17"/>
      <c r="CA42" s="17"/>
      <c r="CB42" s="17"/>
      <c r="CC42" s="17"/>
      <c r="CD42" s="17"/>
      <c r="CE42" s="17"/>
      <c r="CF42" s="17"/>
      <c r="CG42" s="17"/>
      <c r="CH42" s="17"/>
      <c r="CI42" s="17"/>
      <c r="CJ42" s="17"/>
      <c r="CK42" s="17"/>
      <c r="CL42" s="17"/>
      <c r="CM42" s="17"/>
      <c r="CN42" s="17"/>
      <c r="CO42" s="17"/>
      <c r="CP42" s="17"/>
      <c r="CQ42" s="17"/>
      <c r="CR42" s="17"/>
      <c r="CS42" s="17"/>
      <c r="CT42" s="17"/>
      <c r="CU42" s="17"/>
      <c r="CV42" s="17"/>
      <c r="CW42" s="17"/>
      <c r="CX42" s="17"/>
      <c r="CY42" s="17"/>
      <c r="CZ42" s="17"/>
      <c r="DA42" s="17"/>
      <c r="DB42" s="17"/>
      <c r="DC42" s="17"/>
      <c r="DD42" s="17"/>
      <c r="DE42" s="17"/>
      <c r="DF42" s="17"/>
      <c r="DG42" s="17"/>
      <c r="DH42" s="17"/>
      <c r="DI42" s="17"/>
      <c r="DJ42" s="17"/>
      <c r="DK42" s="17"/>
      <c r="DL42" s="17"/>
      <c r="DM42" s="17"/>
      <c r="DN42" s="17"/>
      <c r="DO42" s="17"/>
      <c r="DP42" s="17"/>
      <c r="DQ42" s="17"/>
      <c r="DR42" s="17"/>
      <c r="DS42" s="17"/>
      <c r="DT42" s="17"/>
      <c r="DU42" s="17"/>
      <c r="DV42" s="17"/>
      <c r="DW42" s="17"/>
      <c r="DX42" s="17"/>
      <c r="DY42" s="17"/>
      <c r="DZ42" s="17"/>
      <c r="EA42" s="17"/>
      <c r="EB42" s="17"/>
      <c r="EC42" s="17"/>
      <c r="ED42" s="17"/>
      <c r="EE42" s="17"/>
      <c r="EF42" s="17"/>
      <c r="EG42" s="17"/>
      <c r="EH42" s="17"/>
      <c r="EI42" s="17"/>
      <c r="EJ42" s="17"/>
      <c r="EK42" s="17"/>
      <c r="EL42" s="17"/>
      <c r="EM42" s="17"/>
      <c r="EN42" s="17"/>
      <c r="EO42" s="17"/>
      <c r="EP42" s="17"/>
      <c r="EQ42" s="17"/>
      <c r="ER42" s="17"/>
      <c r="ES42" s="17"/>
      <c r="ET42" s="17"/>
      <c r="EU42" s="17"/>
    </row>
    <row r="43" spans="1:151" ht="5.25" hidden="1" customHeight="1" x14ac:dyDescent="0.2">
      <c r="A43" s="165">
        <f t="shared" si="1"/>
        <v>0</v>
      </c>
      <c r="B43" s="164"/>
      <c r="C43" s="174"/>
      <c r="D43" s="176"/>
      <c r="E43" s="80"/>
      <c r="F43" s="264"/>
      <c r="G43" s="285"/>
      <c r="H43" s="267"/>
      <c r="I43" s="267"/>
      <c r="J43" s="267"/>
      <c r="K43" s="267"/>
      <c r="L43" s="267"/>
      <c r="M43" s="264"/>
      <c r="N43" s="267"/>
      <c r="O43" s="264"/>
      <c r="P43" s="264"/>
      <c r="Q43" s="160"/>
      <c r="R43" s="63"/>
      <c r="S43" s="17"/>
      <c r="T43" s="17"/>
      <c r="U43" s="17"/>
      <c r="V43" s="17"/>
      <c r="W43" s="17"/>
      <c r="X43" s="17"/>
      <c r="Y43" s="17"/>
      <c r="Z43" s="17"/>
      <c r="AA43" s="17"/>
      <c r="AB43" s="17"/>
      <c r="AC43" s="17"/>
      <c r="AD43" s="17"/>
      <c r="AP43" s="4"/>
      <c r="AQ43" s="54"/>
      <c r="AR43" s="44"/>
      <c r="AS43" s="32"/>
      <c r="AT43" s="4"/>
      <c r="AU43" s="4"/>
      <c r="AV43" s="4"/>
      <c r="AW43" s="55"/>
      <c r="AX43" s="56"/>
      <c r="AY43" s="34"/>
      <c r="AZ43" s="34"/>
      <c r="BA43" s="34"/>
      <c r="BB43" s="34"/>
      <c r="BC43" s="34"/>
      <c r="BD43" s="34"/>
      <c r="BE43" s="34"/>
      <c r="BF43" s="34"/>
      <c r="BG43" s="34"/>
      <c r="BH43" s="34"/>
      <c r="BI43" s="4"/>
      <c r="BJ43" s="4"/>
      <c r="BK43" s="4"/>
      <c r="BL43" s="17"/>
      <c r="BM43" s="17"/>
      <c r="BN43" s="17"/>
      <c r="BO43" s="17"/>
      <c r="BP43" s="17"/>
      <c r="BQ43" s="17"/>
      <c r="BR43" s="17"/>
      <c r="BS43" s="66"/>
      <c r="BT43" s="17"/>
      <c r="BU43" s="17"/>
      <c r="BV43" s="17"/>
      <c r="BW43" s="17"/>
      <c r="BX43" s="17"/>
      <c r="BY43" s="17"/>
      <c r="BZ43" s="17"/>
      <c r="CA43" s="17"/>
      <c r="CB43" s="17"/>
      <c r="CC43" s="17"/>
      <c r="CD43" s="17"/>
      <c r="CE43" s="17"/>
      <c r="CF43" s="17"/>
      <c r="CG43" s="17"/>
      <c r="CH43" s="17"/>
      <c r="CI43" s="17"/>
      <c r="CJ43" s="17"/>
      <c r="CK43" s="17"/>
      <c r="CL43" s="17"/>
      <c r="CM43" s="17"/>
      <c r="CN43" s="17"/>
      <c r="CO43" s="17"/>
      <c r="CP43" s="17"/>
      <c r="CQ43" s="17"/>
      <c r="CR43" s="17"/>
      <c r="CS43" s="17"/>
      <c r="CT43" s="17"/>
      <c r="CU43" s="17"/>
      <c r="CV43" s="17"/>
      <c r="CW43" s="17"/>
      <c r="CX43" s="17"/>
      <c r="CY43" s="17"/>
      <c r="CZ43" s="17"/>
      <c r="DA43" s="17"/>
      <c r="DB43" s="17"/>
      <c r="DC43" s="17"/>
      <c r="DD43" s="17"/>
      <c r="DE43" s="17"/>
      <c r="DF43" s="17"/>
      <c r="DG43" s="17"/>
      <c r="DH43" s="17"/>
      <c r="DI43" s="17"/>
      <c r="DJ43" s="17"/>
      <c r="DK43" s="17"/>
      <c r="DL43" s="17"/>
      <c r="DM43" s="17"/>
      <c r="DN43" s="17"/>
      <c r="DO43" s="17"/>
      <c r="DP43" s="17"/>
      <c r="DQ43" s="17"/>
      <c r="DR43" s="17"/>
      <c r="DS43" s="17"/>
      <c r="DT43" s="17"/>
      <c r="DU43" s="17"/>
      <c r="DV43" s="17"/>
      <c r="DW43" s="17"/>
      <c r="DX43" s="17"/>
      <c r="DY43" s="17"/>
      <c r="DZ43" s="17"/>
      <c r="EA43" s="17"/>
      <c r="EB43" s="17"/>
      <c r="EC43" s="17"/>
      <c r="ED43" s="17"/>
      <c r="EE43" s="17"/>
      <c r="EF43" s="17"/>
      <c r="EG43" s="17"/>
      <c r="EH43" s="17"/>
      <c r="EI43" s="17"/>
      <c r="EJ43" s="17"/>
      <c r="EK43" s="17"/>
      <c r="EL43" s="17"/>
      <c r="EM43" s="17"/>
      <c r="EN43" s="17"/>
      <c r="EO43" s="17"/>
      <c r="EP43" s="17"/>
      <c r="EQ43" s="17"/>
      <c r="ER43" s="17"/>
      <c r="ES43" s="17"/>
      <c r="ET43" s="17"/>
      <c r="EU43" s="17"/>
    </row>
    <row r="44" spans="1:151" ht="17.25" hidden="1" customHeight="1" thickBot="1" x14ac:dyDescent="0.25">
      <c r="A44" s="165">
        <f t="shared" si="1"/>
        <v>0</v>
      </c>
      <c r="B44" s="164" t="s">
        <v>95</v>
      </c>
      <c r="C44" s="174"/>
      <c r="D44" s="176"/>
      <c r="E44" s="72"/>
      <c r="F44" s="264"/>
      <c r="G44" s="272"/>
      <c r="H44" s="267"/>
      <c r="I44" s="267"/>
      <c r="J44" s="267"/>
      <c r="K44" s="267"/>
      <c r="L44" s="267"/>
      <c r="M44" s="264"/>
      <c r="N44" s="267"/>
      <c r="O44" s="264"/>
      <c r="P44" s="264"/>
      <c r="Q44" s="160"/>
      <c r="R44" s="63"/>
      <c r="S44" s="17"/>
      <c r="T44" s="82">
        <f>IF(U44&lt;&gt;"",U44,0)</f>
        <v>0</v>
      </c>
      <c r="U44" s="83" t="str">
        <f>IF(A36&lt;&gt;1,"",IF(K42&lt;0,101%,M42/SUM(M42,K42)))</f>
        <v/>
      </c>
      <c r="V44" s="17"/>
      <c r="W44" s="17"/>
      <c r="X44" s="17"/>
      <c r="Y44" s="17"/>
      <c r="Z44" s="17"/>
      <c r="AA44" s="17"/>
      <c r="AB44" s="17"/>
      <c r="AC44" s="17"/>
      <c r="AD44" s="17"/>
      <c r="AP44" s="4"/>
      <c r="AQ44" s="54"/>
      <c r="AR44" s="44"/>
      <c r="AS44" s="32"/>
      <c r="AT44" s="4"/>
      <c r="AU44" s="4"/>
      <c r="AV44" s="4"/>
      <c r="AW44" s="55"/>
      <c r="AX44" s="56"/>
      <c r="AY44" s="34"/>
      <c r="AZ44" s="34"/>
      <c r="BA44" s="34"/>
      <c r="BB44" s="34"/>
      <c r="BC44" s="34"/>
      <c r="BD44" s="34"/>
      <c r="BE44" s="34"/>
      <c r="BF44" s="34"/>
      <c r="BG44" s="34"/>
      <c r="BH44" s="34"/>
      <c r="BI44" s="4"/>
      <c r="BJ44" s="4"/>
      <c r="BK44" s="4"/>
      <c r="BL44" s="17"/>
      <c r="BM44" s="17"/>
      <c r="BN44" s="17"/>
      <c r="BO44" s="17"/>
      <c r="BP44" s="17"/>
      <c r="BQ44" s="17"/>
      <c r="BR44" s="17"/>
      <c r="BS44" s="66"/>
      <c r="BT44" s="17"/>
      <c r="BU44" s="17"/>
      <c r="BV44" s="17"/>
      <c r="BW44" s="17"/>
      <c r="BX44" s="17"/>
      <c r="BY44" s="17"/>
      <c r="BZ44" s="17"/>
      <c r="CA44" s="17"/>
      <c r="CB44" s="17"/>
      <c r="CC44" s="17"/>
      <c r="CD44" s="17"/>
      <c r="CE44" s="17"/>
      <c r="CF44" s="17"/>
      <c r="CG44" s="17"/>
      <c r="CH44" s="17"/>
      <c r="CI44" s="17"/>
      <c r="CJ44" s="17"/>
      <c r="CK44" s="17"/>
      <c r="CL44" s="17"/>
      <c r="CM44" s="17"/>
      <c r="CN44" s="17"/>
      <c r="CO44" s="17"/>
      <c r="CP44" s="17"/>
      <c r="CQ44" s="17"/>
      <c r="CR44" s="17"/>
      <c r="CS44" s="17"/>
      <c r="CT44" s="17"/>
      <c r="CU44" s="17"/>
      <c r="CV44" s="17"/>
      <c r="CW44" s="17"/>
      <c r="CX44" s="17"/>
      <c r="CY44" s="17"/>
      <c r="CZ44" s="17"/>
      <c r="DA44" s="17"/>
      <c r="DB44" s="17"/>
      <c r="DC44" s="17"/>
      <c r="DD44" s="17"/>
      <c r="DE44" s="17"/>
      <c r="DF44" s="17"/>
      <c r="DG44" s="17"/>
      <c r="DH44" s="17"/>
      <c r="DI44" s="17"/>
      <c r="DJ44" s="17"/>
      <c r="DK44" s="17"/>
      <c r="DL44" s="17"/>
      <c r="DM44" s="17"/>
      <c r="DN44" s="17"/>
      <c r="DO44" s="17"/>
      <c r="DP44" s="17"/>
      <c r="DQ44" s="17"/>
      <c r="DR44" s="17"/>
      <c r="DS44" s="17"/>
      <c r="DT44" s="17"/>
      <c r="DU44" s="17"/>
      <c r="DV44" s="17"/>
      <c r="DW44" s="17"/>
      <c r="DX44" s="17"/>
      <c r="DY44" s="17"/>
      <c r="DZ44" s="17"/>
      <c r="EA44" s="17"/>
      <c r="EB44" s="17"/>
      <c r="EC44" s="17"/>
      <c r="ED44" s="17"/>
      <c r="EE44" s="17"/>
      <c r="EF44" s="17"/>
      <c r="EG44" s="17"/>
      <c r="EH44" s="17"/>
      <c r="EI44" s="17"/>
      <c r="EJ44" s="17"/>
      <c r="EK44" s="17"/>
      <c r="EL44" s="17"/>
      <c r="EM44" s="17"/>
      <c r="EN44" s="17"/>
      <c r="EO44" s="17"/>
      <c r="EP44" s="17"/>
      <c r="EQ44" s="17"/>
      <c r="ER44" s="17"/>
      <c r="ES44" s="17"/>
      <c r="ET44" s="17"/>
      <c r="EU44" s="17"/>
    </row>
    <row r="45" spans="1:151" ht="6.75" hidden="1" customHeight="1" x14ac:dyDescent="0.2">
      <c r="A45" s="165">
        <f t="shared" si="1"/>
        <v>0</v>
      </c>
      <c r="B45" s="160"/>
      <c r="C45" s="176"/>
      <c r="D45" s="176"/>
      <c r="E45" s="176"/>
      <c r="F45" s="176"/>
      <c r="G45" s="166"/>
      <c r="H45" s="176"/>
      <c r="I45" s="176"/>
      <c r="J45" s="176"/>
      <c r="K45" s="176"/>
      <c r="L45" s="176"/>
      <c r="M45" s="160"/>
      <c r="N45" s="176"/>
      <c r="O45" s="160"/>
      <c r="P45" s="160"/>
      <c r="Q45" s="160"/>
      <c r="R45" s="63"/>
      <c r="S45" s="17"/>
      <c r="T45" s="17"/>
      <c r="U45" s="17"/>
      <c r="V45" s="17"/>
      <c r="W45" s="17"/>
      <c r="X45" s="17"/>
      <c r="Y45" s="17"/>
      <c r="Z45" s="17"/>
      <c r="AA45" s="17"/>
      <c r="AB45" s="17"/>
      <c r="AC45" s="17"/>
      <c r="AD45" s="17"/>
      <c r="AP45" s="4"/>
      <c r="AQ45" s="54"/>
      <c r="AR45" s="44"/>
      <c r="AS45" s="32"/>
      <c r="AT45" s="4"/>
      <c r="AU45" s="4"/>
      <c r="AV45" s="4"/>
      <c r="AW45" s="55"/>
      <c r="AX45" s="56"/>
      <c r="AY45" s="34"/>
      <c r="AZ45" s="34"/>
      <c r="BA45" s="34"/>
      <c r="BB45" s="34"/>
      <c r="BC45" s="34"/>
      <c r="BD45" s="34"/>
      <c r="BE45" s="34"/>
      <c r="BF45" s="34"/>
      <c r="BG45" s="34"/>
      <c r="BH45" s="34"/>
      <c r="BI45" s="4"/>
      <c r="BJ45" s="4"/>
      <c r="BK45" s="4"/>
      <c r="BL45" s="17"/>
      <c r="BM45" s="17"/>
      <c r="BN45" s="17"/>
      <c r="BO45" s="17"/>
      <c r="BP45" s="17"/>
      <c r="BQ45" s="17"/>
      <c r="BR45" s="17"/>
      <c r="BS45" s="66"/>
      <c r="BT45" s="17"/>
      <c r="BU45" s="17"/>
      <c r="BV45" s="17"/>
      <c r="BW45" s="17"/>
      <c r="BX45" s="17"/>
      <c r="BY45" s="17"/>
      <c r="BZ45" s="17"/>
      <c r="CA45" s="17"/>
      <c r="CB45" s="17"/>
      <c r="CC45" s="17"/>
      <c r="CD45" s="17"/>
      <c r="CE45" s="17"/>
      <c r="CF45" s="17"/>
      <c r="CG45" s="17"/>
      <c r="CH45" s="17"/>
      <c r="CI45" s="17"/>
      <c r="CJ45" s="17"/>
      <c r="CK45" s="17"/>
      <c r="CL45" s="17"/>
      <c r="CM45" s="17"/>
      <c r="CN45" s="17"/>
      <c r="CO45" s="17"/>
      <c r="CP45" s="17"/>
      <c r="CQ45" s="17"/>
      <c r="CR45" s="17"/>
      <c r="CS45" s="17"/>
      <c r="CT45" s="17"/>
      <c r="CU45" s="17"/>
      <c r="CV45" s="17"/>
      <c r="CW45" s="17"/>
      <c r="CX45" s="17"/>
      <c r="CY45" s="17"/>
      <c r="CZ45" s="17"/>
      <c r="DA45" s="17"/>
      <c r="DB45" s="17"/>
      <c r="DC45" s="17"/>
      <c r="DD45" s="17"/>
      <c r="DE45" s="17"/>
      <c r="DF45" s="17"/>
      <c r="DG45" s="17"/>
      <c r="DH45" s="17"/>
      <c r="DI45" s="17"/>
      <c r="DJ45" s="17"/>
      <c r="DK45" s="17"/>
      <c r="DL45" s="17"/>
      <c r="DM45" s="17"/>
      <c r="DN45" s="17"/>
      <c r="DO45" s="17"/>
      <c r="DP45" s="17"/>
      <c r="DQ45" s="17"/>
      <c r="DR45" s="17"/>
      <c r="DS45" s="17"/>
      <c r="DT45" s="17"/>
      <c r="DU45" s="17"/>
      <c r="DV45" s="17"/>
      <c r="DW45" s="17"/>
      <c r="DX45" s="17"/>
      <c r="DY45" s="17"/>
      <c r="DZ45" s="17"/>
      <c r="EA45" s="17"/>
      <c r="EB45" s="17"/>
      <c r="EC45" s="17"/>
      <c r="ED45" s="17"/>
      <c r="EE45" s="17"/>
      <c r="EF45" s="17"/>
      <c r="EG45" s="17"/>
      <c r="EH45" s="17"/>
      <c r="EI45" s="17"/>
      <c r="EJ45" s="17"/>
      <c r="EK45" s="17"/>
      <c r="EL45" s="17"/>
      <c r="EM45" s="17"/>
      <c r="EN45" s="17"/>
      <c r="EO45" s="17"/>
      <c r="EP45" s="17"/>
      <c r="EQ45" s="17"/>
      <c r="ER45" s="17"/>
      <c r="ES45" s="17"/>
      <c r="ET45" s="17"/>
      <c r="EU45" s="17"/>
    </row>
    <row r="46" spans="1:151" ht="18" hidden="1" x14ac:dyDescent="0.2">
      <c r="A46" s="165">
        <f t="shared" si="1"/>
        <v>0</v>
      </c>
      <c r="B46" s="84"/>
      <c r="C46" s="160"/>
      <c r="D46" s="160"/>
      <c r="E46" s="286" t="str">
        <f>IF(SUM(F38,E40,E42,E44)=0,"ZEITEN EINGEBEN",IF(OR(OR(G38&lt;0.208333,G38&gt;0.334),OR(G40&lt;0.23,G40&gt;0.2708),OR(G42&lt;0.3331,G42&gt;0.416667)),"ZEITEINGABEN KORRIGIEREN",""))</f>
        <v>ZEITEN EINGEBEN</v>
      </c>
      <c r="F46" s="196"/>
      <c r="G46" s="196"/>
      <c r="H46" s="160"/>
      <c r="I46" s="176"/>
      <c r="J46" s="160"/>
      <c r="K46" s="160"/>
      <c r="L46" s="160"/>
      <c r="M46" s="160"/>
      <c r="N46" s="176"/>
      <c r="O46" s="160"/>
      <c r="P46" s="160"/>
      <c r="Q46" s="160"/>
      <c r="R46" s="63"/>
      <c r="S46" s="17"/>
      <c r="T46" s="17"/>
      <c r="U46" s="17"/>
      <c r="V46" s="17"/>
      <c r="W46" s="17"/>
      <c r="X46" s="17"/>
      <c r="Y46" s="17"/>
      <c r="Z46" s="17"/>
      <c r="AA46" s="17"/>
      <c r="AB46" s="17"/>
      <c r="AC46" s="17"/>
      <c r="AD46" s="17"/>
      <c r="AP46" s="4"/>
      <c r="AQ46" s="54"/>
      <c r="AR46" s="44"/>
      <c r="AS46" s="32"/>
      <c r="AT46" s="4"/>
      <c r="AU46" s="4"/>
      <c r="AV46" s="4"/>
      <c r="AW46" s="55"/>
      <c r="AX46" s="56"/>
      <c r="AY46" s="34"/>
      <c r="AZ46" s="34"/>
      <c r="BA46" s="34"/>
      <c r="BB46" s="34"/>
      <c r="BC46" s="34"/>
      <c r="BD46" s="34"/>
      <c r="BE46" s="34"/>
      <c r="BF46" s="34"/>
      <c r="BG46" s="34"/>
      <c r="BH46" s="34"/>
      <c r="BI46" s="4"/>
      <c r="BJ46" s="4"/>
      <c r="BK46" s="4"/>
      <c r="BL46" s="17"/>
      <c r="BM46" s="17"/>
      <c r="BN46" s="17"/>
      <c r="BO46" s="17"/>
      <c r="BP46" s="17"/>
      <c r="BQ46" s="17"/>
      <c r="BR46" s="17"/>
      <c r="BS46" s="66"/>
      <c r="BT46" s="17"/>
      <c r="BU46" s="17"/>
      <c r="BV46" s="17"/>
      <c r="BW46" s="17"/>
      <c r="BX46" s="17"/>
      <c r="BY46" s="17"/>
      <c r="BZ46" s="17"/>
      <c r="CA46" s="17"/>
      <c r="CB46" s="17"/>
      <c r="CC46" s="17"/>
      <c r="CD46" s="17"/>
      <c r="CE46" s="17"/>
      <c r="CF46" s="17"/>
      <c r="CG46" s="17"/>
      <c r="CH46" s="17"/>
      <c r="CI46" s="17"/>
      <c r="CJ46" s="17"/>
      <c r="CK46" s="17"/>
      <c r="CL46" s="17"/>
      <c r="CM46" s="17"/>
      <c r="CN46" s="17"/>
      <c r="CO46" s="17"/>
      <c r="CP46" s="17"/>
      <c r="CQ46" s="17"/>
      <c r="CR46" s="17"/>
      <c r="CS46" s="17"/>
      <c r="CT46" s="17"/>
      <c r="CU46" s="17"/>
      <c r="CV46" s="17"/>
      <c r="CW46" s="17"/>
      <c r="CX46" s="17"/>
      <c r="CY46" s="17"/>
      <c r="CZ46" s="17"/>
      <c r="DA46" s="17"/>
      <c r="DB46" s="17"/>
      <c r="DC46" s="17"/>
      <c r="DD46" s="17"/>
      <c r="DE46" s="17"/>
      <c r="DF46" s="17"/>
      <c r="DG46" s="17"/>
      <c r="DH46" s="17"/>
      <c r="DI46" s="17"/>
      <c r="DJ46" s="17"/>
      <c r="DK46" s="17"/>
      <c r="DL46" s="17"/>
      <c r="DM46" s="17"/>
      <c r="DN46" s="17"/>
      <c r="DO46" s="17"/>
      <c r="DP46" s="17"/>
      <c r="DQ46" s="17"/>
      <c r="DR46" s="17"/>
      <c r="DS46" s="17"/>
      <c r="DT46" s="17"/>
      <c r="DU46" s="17"/>
      <c r="DV46" s="17"/>
      <c r="DW46" s="17"/>
      <c r="DX46" s="17"/>
      <c r="DY46" s="17"/>
      <c r="DZ46" s="17"/>
      <c r="EA46" s="17"/>
      <c r="EB46" s="17"/>
      <c r="EC46" s="17"/>
      <c r="ED46" s="17"/>
      <c r="EE46" s="17"/>
      <c r="EF46" s="17"/>
      <c r="EG46" s="17"/>
      <c r="EH46" s="17"/>
      <c r="EI46" s="17"/>
      <c r="EJ46" s="17"/>
      <c r="EK46" s="17"/>
      <c r="EL46" s="17"/>
      <c r="EM46" s="17"/>
      <c r="EN46" s="17"/>
      <c r="EO46" s="17"/>
      <c r="EP46" s="17"/>
      <c r="EQ46" s="17"/>
      <c r="ER46" s="17"/>
      <c r="ES46" s="17"/>
      <c r="ET46" s="17"/>
      <c r="EU46" s="17"/>
    </row>
    <row r="47" spans="1:151" ht="18" hidden="1" x14ac:dyDescent="0.2">
      <c r="A47" s="165">
        <f t="shared" si="1"/>
        <v>0</v>
      </c>
      <c r="B47" s="84"/>
      <c r="C47" s="190"/>
      <c r="D47" s="160"/>
      <c r="E47" s="160"/>
      <c r="F47" s="160"/>
      <c r="G47" s="160"/>
      <c r="H47" s="150"/>
      <c r="I47" s="188"/>
      <c r="J47" s="188"/>
      <c r="K47" s="150"/>
      <c r="L47" s="188"/>
      <c r="M47" s="191"/>
      <c r="N47" s="176"/>
      <c r="O47" s="160"/>
      <c r="P47" s="160"/>
      <c r="Q47" s="160"/>
      <c r="R47" s="63"/>
      <c r="S47" s="17"/>
      <c r="T47" s="17"/>
      <c r="U47" s="17"/>
      <c r="V47" s="17"/>
      <c r="W47" s="17"/>
      <c r="X47" s="65"/>
      <c r="Y47" s="65"/>
      <c r="Z47" s="65"/>
      <c r="AA47" s="65"/>
      <c r="AB47" s="17"/>
      <c r="AC47" s="17"/>
      <c r="AD47" s="17"/>
      <c r="AP47" s="4"/>
      <c r="AQ47" s="54"/>
      <c r="AR47" s="44"/>
      <c r="AS47" s="32"/>
      <c r="AT47" s="4"/>
      <c r="AU47" s="4"/>
      <c r="AV47" s="4"/>
      <c r="AW47" s="55"/>
      <c r="AX47" s="56"/>
      <c r="AY47" s="34"/>
      <c r="AZ47" s="34"/>
      <c r="BA47" s="34"/>
      <c r="BB47" s="34"/>
      <c r="BC47" s="34"/>
      <c r="BD47" s="34"/>
      <c r="BE47" s="34"/>
      <c r="BF47" s="34"/>
      <c r="BG47" s="34"/>
      <c r="BH47" s="34"/>
      <c r="BI47" s="4"/>
      <c r="BJ47" s="4"/>
      <c r="BK47" s="4"/>
      <c r="BL47" s="17"/>
      <c r="BM47" s="17"/>
      <c r="BN47" s="17"/>
      <c r="BO47" s="17"/>
      <c r="BP47" s="17"/>
      <c r="BQ47" s="17"/>
      <c r="BR47" s="17"/>
      <c r="BS47" s="66"/>
      <c r="BT47" s="17"/>
      <c r="BU47" s="17"/>
      <c r="BV47" s="17"/>
      <c r="BW47" s="17"/>
      <c r="BX47" s="17"/>
      <c r="BY47" s="17"/>
      <c r="BZ47" s="17"/>
      <c r="CA47" s="17"/>
      <c r="CB47" s="17"/>
      <c r="CC47" s="17"/>
      <c r="CD47" s="17"/>
      <c r="CE47" s="17"/>
      <c r="CF47" s="17"/>
      <c r="CG47" s="17"/>
      <c r="CH47" s="17"/>
      <c r="CI47" s="17"/>
      <c r="CJ47" s="17"/>
      <c r="CK47" s="17"/>
      <c r="CL47" s="17"/>
      <c r="CM47" s="17"/>
      <c r="CN47" s="17"/>
      <c r="CO47" s="17"/>
      <c r="CP47" s="17"/>
      <c r="CQ47" s="17"/>
      <c r="CR47" s="17"/>
      <c r="CS47" s="17"/>
      <c r="CT47" s="17"/>
      <c r="CU47" s="17"/>
      <c r="CV47" s="17"/>
      <c r="CW47" s="17"/>
      <c r="CX47" s="17"/>
      <c r="CY47" s="17"/>
      <c r="CZ47" s="17"/>
      <c r="DA47" s="17"/>
      <c r="DB47" s="17"/>
      <c r="DC47" s="17"/>
      <c r="DD47" s="17"/>
      <c r="DE47" s="17"/>
      <c r="DF47" s="17"/>
      <c r="DG47" s="17"/>
      <c r="DH47" s="17"/>
      <c r="DI47" s="17"/>
      <c r="DJ47" s="17"/>
      <c r="DK47" s="17"/>
      <c r="DL47" s="17"/>
      <c r="DM47" s="17"/>
      <c r="DN47" s="17"/>
      <c r="DO47" s="17"/>
      <c r="DP47" s="17"/>
      <c r="DQ47" s="17"/>
      <c r="DR47" s="17"/>
      <c r="DS47" s="17"/>
      <c r="DT47" s="17"/>
      <c r="DU47" s="17"/>
      <c r="DV47" s="17"/>
      <c r="DW47" s="17"/>
      <c r="DX47" s="17"/>
      <c r="DY47" s="17"/>
      <c r="DZ47" s="17"/>
      <c r="EA47" s="17"/>
      <c r="EB47" s="17"/>
      <c r="EC47" s="17"/>
      <c r="ED47" s="17"/>
      <c r="EE47" s="17"/>
      <c r="EF47" s="17"/>
      <c r="EG47" s="17"/>
      <c r="EH47" s="17"/>
      <c r="EI47" s="17"/>
      <c r="EJ47" s="17"/>
      <c r="EK47" s="17"/>
      <c r="EL47" s="17"/>
      <c r="EM47" s="17"/>
      <c r="EN47" s="17"/>
      <c r="EO47" s="17"/>
      <c r="EP47" s="17"/>
      <c r="EQ47" s="17"/>
      <c r="ER47" s="17"/>
      <c r="ES47" s="17"/>
      <c r="ET47" s="17"/>
      <c r="EU47" s="17"/>
    </row>
    <row r="48" spans="1:151" ht="18" hidden="1" x14ac:dyDescent="0.2">
      <c r="A48" s="62">
        <f t="shared" si="1"/>
        <v>0</v>
      </c>
      <c r="B48" s="48"/>
      <c r="C48" s="190"/>
      <c r="D48" s="191"/>
      <c r="E48" s="191"/>
      <c r="F48" s="150"/>
      <c r="G48" s="191"/>
      <c r="H48" s="190"/>
      <c r="I48" s="191"/>
      <c r="J48" s="189"/>
      <c r="K48" s="190"/>
      <c r="L48" s="191"/>
      <c r="M48" s="191"/>
      <c r="N48" s="176"/>
      <c r="O48" s="198"/>
      <c r="P48" s="160"/>
      <c r="Q48" s="160"/>
      <c r="R48" s="63"/>
      <c r="S48" s="17"/>
      <c r="T48" s="17"/>
      <c r="U48" s="17"/>
      <c r="V48" s="17"/>
      <c r="W48" s="17"/>
      <c r="X48" s="65"/>
      <c r="Y48" s="75"/>
      <c r="Z48" s="65"/>
      <c r="AA48" s="65"/>
      <c r="AB48" s="17"/>
      <c r="AC48" s="17"/>
      <c r="AD48" s="17"/>
      <c r="AP48" s="4"/>
      <c r="AQ48" s="54"/>
      <c r="AR48" s="44"/>
      <c r="AS48" s="32"/>
      <c r="AT48" s="4"/>
      <c r="AU48" s="4"/>
      <c r="AV48" s="4"/>
      <c r="AW48" s="55"/>
      <c r="AX48" s="56"/>
      <c r="AY48" s="34"/>
      <c r="AZ48" s="34"/>
      <c r="BA48" s="34"/>
      <c r="BB48" s="34"/>
      <c r="BC48" s="34"/>
      <c r="BD48" s="34"/>
      <c r="BE48" s="34"/>
      <c r="BF48" s="34"/>
      <c r="BG48" s="34"/>
      <c r="BH48" s="34"/>
      <c r="BI48" s="4"/>
      <c r="BJ48" s="4"/>
      <c r="BK48" s="4"/>
      <c r="BL48" s="17"/>
      <c r="BM48" s="17"/>
      <c r="BN48" s="17"/>
      <c r="BO48" s="17"/>
      <c r="BP48" s="17"/>
      <c r="BQ48" s="17"/>
      <c r="BR48" s="17"/>
      <c r="BS48" s="66"/>
      <c r="BT48" s="17"/>
      <c r="BU48" s="17"/>
      <c r="BV48" s="17"/>
      <c r="BW48" s="17"/>
      <c r="BX48" s="17"/>
      <c r="BY48" s="17"/>
      <c r="BZ48" s="17"/>
      <c r="CA48" s="17"/>
      <c r="CB48" s="17"/>
      <c r="CC48" s="17"/>
      <c r="CD48" s="17"/>
      <c r="CE48" s="17"/>
      <c r="CF48" s="17"/>
      <c r="CG48" s="17"/>
      <c r="CH48" s="17"/>
      <c r="CI48" s="17"/>
      <c r="CJ48" s="17"/>
      <c r="CK48" s="17"/>
      <c r="CL48" s="17"/>
      <c r="CM48" s="17"/>
      <c r="CN48" s="17"/>
      <c r="CO48" s="17"/>
      <c r="CP48" s="17"/>
      <c r="CQ48" s="17"/>
      <c r="CR48" s="17"/>
      <c r="CS48" s="17"/>
      <c r="CT48" s="17"/>
      <c r="CU48" s="17"/>
      <c r="CV48" s="17"/>
      <c r="CW48" s="17"/>
      <c r="CX48" s="17"/>
      <c r="CY48" s="17"/>
      <c r="CZ48" s="17"/>
      <c r="DA48" s="17"/>
      <c r="DB48" s="17"/>
      <c r="DC48" s="17"/>
      <c r="DD48" s="17"/>
      <c r="DE48" s="17"/>
      <c r="DF48" s="17"/>
      <c r="DG48" s="17"/>
      <c r="DH48" s="17"/>
      <c r="DI48" s="17"/>
      <c r="DJ48" s="17"/>
      <c r="DK48" s="17"/>
      <c r="DL48" s="17"/>
      <c r="DM48" s="17"/>
      <c r="DN48" s="17"/>
      <c r="DO48" s="17"/>
      <c r="DP48" s="17"/>
      <c r="DQ48" s="17"/>
      <c r="DR48" s="17"/>
      <c r="DS48" s="17"/>
      <c r="DT48" s="17"/>
      <c r="DU48" s="17"/>
      <c r="DV48" s="17"/>
      <c r="DW48" s="17"/>
      <c r="DX48" s="17"/>
      <c r="DY48" s="17"/>
      <c r="DZ48" s="17"/>
      <c r="EA48" s="17"/>
      <c r="EB48" s="17"/>
      <c r="EC48" s="17"/>
      <c r="ED48" s="17"/>
      <c r="EE48" s="17"/>
      <c r="EF48" s="17"/>
      <c r="EG48" s="17"/>
      <c r="EH48" s="17"/>
      <c r="EI48" s="17"/>
      <c r="EJ48" s="17"/>
      <c r="EK48" s="17"/>
      <c r="EL48" s="17"/>
      <c r="EM48" s="17"/>
      <c r="EN48" s="17"/>
      <c r="EO48" s="17"/>
      <c r="EP48" s="17"/>
      <c r="EQ48" s="17"/>
      <c r="ER48" s="17"/>
      <c r="ES48" s="17"/>
      <c r="ET48" s="17"/>
      <c r="EU48" s="17"/>
    </row>
    <row r="49" spans="1:151" ht="18" hidden="1" x14ac:dyDescent="0.2">
      <c r="A49" s="94">
        <f t="shared" ref="A49:A64" si="2">IF(SAUERKÜRZEL=$B$49,1,0)</f>
        <v>0</v>
      </c>
      <c r="B49" s="357" t="s">
        <v>12</v>
      </c>
      <c r="C49" s="144"/>
      <c r="D49" s="144"/>
      <c r="E49" s="259" t="s">
        <v>33</v>
      </c>
      <c r="F49" s="169"/>
      <c r="G49" s="144"/>
      <c r="H49" s="144"/>
      <c r="I49" s="144"/>
      <c r="J49" s="144"/>
      <c r="K49" s="144"/>
      <c r="L49" s="144"/>
      <c r="M49" s="144"/>
      <c r="N49" s="199"/>
      <c r="O49" s="199"/>
      <c r="P49" s="144"/>
      <c r="Q49" s="144"/>
      <c r="R49" s="2"/>
      <c r="S49" s="87"/>
      <c r="T49" s="87"/>
      <c r="U49" s="87"/>
      <c r="V49" s="17"/>
      <c r="W49" s="17"/>
      <c r="X49" s="17"/>
      <c r="Y49" s="17"/>
      <c r="Z49" s="17"/>
      <c r="AA49" s="17"/>
      <c r="AB49" s="17"/>
      <c r="AC49" s="17"/>
      <c r="AD49" s="17"/>
      <c r="AP49" s="4"/>
      <c r="AQ49" s="54"/>
      <c r="AR49" s="44"/>
      <c r="AS49" s="32"/>
      <c r="AT49" s="4"/>
      <c r="AU49" s="4"/>
      <c r="AV49" s="4"/>
      <c r="AW49" s="55"/>
      <c r="AX49" s="56"/>
      <c r="AY49" s="34"/>
      <c r="AZ49" s="34"/>
      <c r="BA49" s="34"/>
      <c r="BB49" s="34"/>
      <c r="BC49" s="34"/>
      <c r="BD49" s="34"/>
      <c r="BE49" s="34"/>
      <c r="BF49" s="34"/>
      <c r="BG49" s="34"/>
      <c r="BH49" s="34"/>
      <c r="BI49" s="4"/>
      <c r="BJ49" s="4"/>
      <c r="BK49" s="4"/>
      <c r="BL49" s="17"/>
      <c r="BM49" s="17"/>
      <c r="BN49" s="17"/>
      <c r="BO49" s="17"/>
      <c r="BP49" s="17"/>
      <c r="BQ49" s="17"/>
      <c r="BR49" s="17"/>
      <c r="BS49" s="66"/>
      <c r="BT49" s="17"/>
      <c r="BU49" s="17"/>
      <c r="BV49" s="17"/>
      <c r="BW49" s="17"/>
      <c r="BX49" s="17"/>
      <c r="BY49" s="17"/>
      <c r="BZ49" s="17"/>
      <c r="CA49" s="17"/>
      <c r="CB49" s="17"/>
      <c r="CC49" s="17"/>
      <c r="CD49" s="17"/>
      <c r="CE49" s="17"/>
      <c r="CF49" s="17"/>
      <c r="CG49" s="17"/>
      <c r="CH49" s="17"/>
      <c r="CI49" s="17"/>
      <c r="CJ49" s="17"/>
      <c r="CK49" s="17"/>
      <c r="CL49" s="17"/>
      <c r="CM49" s="17"/>
      <c r="CN49" s="17"/>
      <c r="CO49" s="17"/>
      <c r="CP49" s="17"/>
      <c r="CQ49" s="17"/>
      <c r="CR49" s="17"/>
      <c r="CS49" s="17"/>
      <c r="CT49" s="17"/>
      <c r="CU49" s="17"/>
      <c r="CV49" s="17"/>
      <c r="CW49" s="17"/>
      <c r="CX49" s="17"/>
      <c r="CY49" s="17"/>
      <c r="CZ49" s="17"/>
      <c r="DA49" s="17"/>
      <c r="DB49" s="17"/>
      <c r="DC49" s="17"/>
      <c r="DD49" s="17"/>
      <c r="DE49" s="17"/>
      <c r="DF49" s="17"/>
      <c r="DG49" s="17"/>
      <c r="DH49" s="17"/>
      <c r="DI49" s="17"/>
      <c r="DJ49" s="17"/>
      <c r="DK49" s="17"/>
      <c r="DL49" s="17"/>
      <c r="DM49" s="17"/>
      <c r="DN49" s="17"/>
      <c r="DO49" s="17"/>
      <c r="DP49" s="17"/>
      <c r="DQ49" s="17"/>
      <c r="DR49" s="17"/>
      <c r="DS49" s="17"/>
      <c r="DT49" s="17"/>
      <c r="DU49" s="17"/>
      <c r="DV49" s="17"/>
      <c r="DW49" s="17"/>
      <c r="DX49" s="17"/>
      <c r="DY49" s="17"/>
      <c r="DZ49" s="17"/>
      <c r="EA49" s="17"/>
      <c r="EB49" s="17"/>
      <c r="EC49" s="17"/>
      <c r="ED49" s="17"/>
      <c r="EE49" s="17"/>
      <c r="EF49" s="17"/>
      <c r="EG49" s="17"/>
      <c r="EH49" s="17"/>
      <c r="EI49" s="17"/>
      <c r="EJ49" s="17"/>
      <c r="EK49" s="17"/>
      <c r="EL49" s="17"/>
      <c r="EM49" s="17"/>
      <c r="EN49" s="17"/>
      <c r="EO49" s="17"/>
      <c r="EP49" s="17"/>
      <c r="EQ49" s="17"/>
      <c r="ER49" s="17"/>
      <c r="ES49" s="17"/>
      <c r="ET49" s="17"/>
      <c r="EU49" s="17"/>
    </row>
    <row r="50" spans="1:151" ht="102" hidden="1" customHeight="1" x14ac:dyDescent="0.2">
      <c r="A50" s="200">
        <f t="shared" si="2"/>
        <v>0</v>
      </c>
      <c r="B50" s="357"/>
      <c r="C50" s="170"/>
      <c r="D50" s="170"/>
      <c r="E50" s="170" t="s">
        <v>48</v>
      </c>
      <c r="F50" s="170" t="s">
        <v>96</v>
      </c>
      <c r="G50" s="170" t="s">
        <v>49</v>
      </c>
      <c r="H50" s="144"/>
      <c r="I50" s="172" t="s">
        <v>52</v>
      </c>
      <c r="J50" s="170" t="s">
        <v>55</v>
      </c>
      <c r="K50" s="170" t="s">
        <v>56</v>
      </c>
      <c r="L50" s="170" t="s">
        <v>57</v>
      </c>
      <c r="M50" s="170" t="s">
        <v>45</v>
      </c>
      <c r="N50" s="170" t="s">
        <v>58</v>
      </c>
      <c r="O50" s="257" t="s">
        <v>73</v>
      </c>
      <c r="P50" s="173"/>
      <c r="Q50" s="173"/>
      <c r="R50" s="2"/>
      <c r="S50" s="87"/>
      <c r="T50" s="87"/>
      <c r="W50" s="17"/>
      <c r="X50" s="65" t="s">
        <v>50</v>
      </c>
      <c r="Y50" s="65" t="s">
        <v>51</v>
      </c>
      <c r="Z50" s="65" t="s">
        <v>53</v>
      </c>
      <c r="AA50" s="65" t="s">
        <v>54</v>
      </c>
      <c r="AB50" s="17"/>
      <c r="AC50" s="17"/>
      <c r="AD50" s="17"/>
      <c r="AP50" s="4"/>
      <c r="AQ50" s="54"/>
      <c r="AR50" s="44"/>
      <c r="AS50" s="32"/>
      <c r="AT50" s="4"/>
      <c r="AU50" s="4"/>
      <c r="AV50" s="4"/>
      <c r="AW50" s="55"/>
      <c r="AX50" s="56"/>
      <c r="AY50" s="34"/>
      <c r="AZ50" s="34"/>
      <c r="BA50" s="34"/>
      <c r="BB50" s="34"/>
      <c r="BC50" s="34"/>
      <c r="BD50" s="34"/>
      <c r="BE50" s="34"/>
      <c r="BF50" s="34"/>
      <c r="BG50" s="34"/>
      <c r="BH50" s="34"/>
      <c r="BI50" s="4"/>
      <c r="BJ50" s="4"/>
      <c r="BK50" s="4"/>
      <c r="BL50" s="17"/>
      <c r="BM50" s="17"/>
      <c r="BN50" s="17"/>
      <c r="BO50" s="17"/>
      <c r="BP50" s="17"/>
      <c r="BQ50" s="17"/>
      <c r="BR50" s="17"/>
      <c r="BS50" s="66"/>
      <c r="BT50" s="17"/>
      <c r="BU50" s="17"/>
      <c r="BV50" s="17"/>
      <c r="BW50" s="17"/>
      <c r="BX50" s="17"/>
      <c r="BY50" s="17"/>
      <c r="BZ50" s="17"/>
      <c r="CA50" s="17"/>
      <c r="CB50" s="17"/>
      <c r="CC50" s="17"/>
      <c r="CD50" s="17"/>
      <c r="CE50" s="17"/>
      <c r="CF50" s="17"/>
      <c r="CG50" s="17"/>
      <c r="CH50" s="17"/>
      <c r="CI50" s="17"/>
      <c r="CJ50" s="17"/>
      <c r="CK50" s="17"/>
      <c r="CL50" s="17"/>
      <c r="CM50" s="17"/>
      <c r="CN50" s="17"/>
      <c r="CO50" s="17"/>
      <c r="CP50" s="17"/>
      <c r="CQ50" s="17"/>
      <c r="CR50" s="17"/>
      <c r="CS50" s="17"/>
      <c r="CT50" s="17"/>
      <c r="CU50" s="17"/>
      <c r="CV50" s="17"/>
      <c r="CW50" s="17"/>
      <c r="CX50" s="17"/>
      <c r="CY50" s="17"/>
      <c r="CZ50" s="17"/>
      <c r="DA50" s="17"/>
      <c r="DB50" s="17"/>
      <c r="DC50" s="17"/>
      <c r="DD50" s="17"/>
      <c r="DE50" s="17"/>
      <c r="DF50" s="17"/>
      <c r="DG50" s="17"/>
      <c r="DH50" s="17"/>
      <c r="DI50" s="17"/>
      <c r="DJ50" s="17"/>
      <c r="DK50" s="17"/>
      <c r="DL50" s="17"/>
      <c r="DM50" s="17"/>
      <c r="DN50" s="17"/>
      <c r="DO50" s="17"/>
      <c r="DP50" s="17"/>
      <c r="DQ50" s="17"/>
      <c r="DR50" s="17"/>
      <c r="DS50" s="17"/>
      <c r="DT50" s="17"/>
      <c r="DU50" s="17"/>
      <c r="DV50" s="17"/>
      <c r="DW50" s="17"/>
      <c r="DX50" s="17"/>
      <c r="DY50" s="17"/>
      <c r="DZ50" s="17"/>
      <c r="EA50" s="17"/>
      <c r="EB50" s="17"/>
      <c r="EC50" s="17"/>
      <c r="ED50" s="17"/>
      <c r="EE50" s="17"/>
      <c r="EF50" s="17"/>
      <c r="EG50" s="17"/>
      <c r="EH50" s="17"/>
      <c r="EI50" s="17"/>
      <c r="EJ50" s="17"/>
      <c r="EK50" s="17"/>
      <c r="EL50" s="17"/>
      <c r="EM50" s="17"/>
      <c r="EN50" s="17"/>
      <c r="EO50" s="17"/>
      <c r="EP50" s="17"/>
      <c r="EQ50" s="17"/>
      <c r="ER50" s="17"/>
      <c r="ES50" s="17"/>
      <c r="ET50" s="17"/>
      <c r="EU50" s="17"/>
    </row>
    <row r="51" spans="1:151" ht="18" hidden="1" x14ac:dyDescent="0.2">
      <c r="A51" s="200">
        <f t="shared" si="2"/>
        <v>0</v>
      </c>
      <c r="B51" s="144"/>
      <c r="C51" s="144"/>
      <c r="D51" s="144"/>
      <c r="E51" s="144"/>
      <c r="F51" s="144"/>
      <c r="G51" s="144"/>
      <c r="H51" s="144"/>
      <c r="I51" s="169"/>
      <c r="J51" s="144"/>
      <c r="K51" s="144"/>
      <c r="L51" s="144"/>
      <c r="M51" s="144"/>
      <c r="N51" s="144"/>
      <c r="O51" s="144"/>
      <c r="P51" s="144"/>
      <c r="Q51" s="144"/>
      <c r="R51" s="2"/>
      <c r="S51" s="87"/>
      <c r="T51" s="87"/>
      <c r="U51" s="87"/>
      <c r="V51" s="17"/>
      <c r="W51" s="17"/>
      <c r="X51" s="17"/>
      <c r="Y51" s="17"/>
      <c r="Z51" s="17"/>
      <c r="AA51" s="17"/>
      <c r="AB51" s="17"/>
      <c r="AD51" s="17"/>
      <c r="AP51" s="4"/>
      <c r="AQ51" s="54"/>
      <c r="AR51" s="44"/>
      <c r="AS51" s="32"/>
      <c r="AT51" s="4"/>
      <c r="AU51" s="4"/>
      <c r="AV51" s="4"/>
      <c r="AW51" s="55"/>
      <c r="AX51" s="56"/>
      <c r="AY51" s="34"/>
      <c r="AZ51" s="34"/>
      <c r="BA51" s="34"/>
      <c r="BB51" s="34"/>
      <c r="BC51" s="34"/>
      <c r="BD51" s="34"/>
      <c r="BE51" s="34"/>
      <c r="BF51" s="34"/>
      <c r="BG51" s="34"/>
      <c r="BH51" s="34"/>
      <c r="BI51" s="4"/>
      <c r="BJ51" s="4"/>
      <c r="BK51" s="4"/>
      <c r="BL51" s="17"/>
      <c r="BM51" s="17"/>
      <c r="BN51" s="17"/>
      <c r="BO51" s="17"/>
      <c r="BP51" s="17"/>
      <c r="BQ51" s="17"/>
      <c r="BR51" s="17"/>
      <c r="BS51" s="66"/>
      <c r="BT51" s="17"/>
      <c r="BU51" s="17"/>
      <c r="BV51" s="17"/>
      <c r="BW51" s="17"/>
      <c r="BX51" s="17"/>
      <c r="BY51" s="17"/>
      <c r="BZ51" s="17"/>
      <c r="CA51" s="17"/>
      <c r="CB51" s="17"/>
      <c r="CC51" s="17"/>
      <c r="CD51" s="17"/>
      <c r="CE51" s="17"/>
      <c r="CF51" s="17"/>
      <c r="CG51" s="17"/>
      <c r="CH51" s="17"/>
      <c r="CI51" s="17"/>
      <c r="CJ51" s="17"/>
      <c r="CK51" s="17"/>
      <c r="CL51" s="17"/>
      <c r="CM51" s="17"/>
      <c r="CN51" s="17"/>
      <c r="CO51" s="17"/>
      <c r="CP51" s="17"/>
      <c r="CQ51" s="17"/>
      <c r="CR51" s="17"/>
      <c r="CS51" s="17"/>
      <c r="CT51" s="17"/>
      <c r="CU51" s="17"/>
      <c r="CV51" s="17"/>
      <c r="CW51" s="17"/>
      <c r="CX51" s="17"/>
      <c r="CY51" s="17"/>
      <c r="CZ51" s="17"/>
      <c r="DA51" s="17"/>
      <c r="DB51" s="17"/>
      <c r="DC51" s="17"/>
      <c r="DD51" s="17"/>
      <c r="DE51" s="17"/>
      <c r="DF51" s="17"/>
      <c r="DG51" s="17"/>
      <c r="DH51" s="17"/>
      <c r="DI51" s="17"/>
      <c r="DJ51" s="17"/>
      <c r="DK51" s="17"/>
      <c r="DL51" s="17"/>
      <c r="DM51" s="17"/>
      <c r="DN51" s="17"/>
      <c r="DO51" s="17"/>
      <c r="DP51" s="17"/>
      <c r="DQ51" s="17"/>
      <c r="DR51" s="17"/>
      <c r="DS51" s="17"/>
      <c r="DT51" s="17"/>
      <c r="DU51" s="17"/>
      <c r="DV51" s="17"/>
      <c r="DW51" s="17"/>
      <c r="DX51" s="17"/>
      <c r="DY51" s="17"/>
      <c r="DZ51" s="17"/>
      <c r="EA51" s="17"/>
      <c r="EB51" s="17"/>
      <c r="EC51" s="17"/>
      <c r="ED51" s="17"/>
      <c r="EE51" s="17"/>
      <c r="EF51" s="17"/>
      <c r="EG51" s="17"/>
      <c r="EH51" s="17"/>
      <c r="EI51" s="17"/>
      <c r="EJ51" s="17"/>
      <c r="EK51" s="17"/>
      <c r="EL51" s="17"/>
      <c r="EM51" s="17"/>
      <c r="EN51" s="17"/>
      <c r="EO51" s="17"/>
      <c r="EP51" s="17"/>
      <c r="EQ51" s="17"/>
      <c r="ER51" s="17"/>
      <c r="ES51" s="17"/>
      <c r="ET51" s="17"/>
      <c r="EU51" s="17"/>
    </row>
    <row r="52" spans="1:151" s="17" customFormat="1" ht="18.75" hidden="1" thickBot="1" x14ac:dyDescent="0.25">
      <c r="A52" s="165">
        <f t="shared" si="2"/>
        <v>0</v>
      </c>
      <c r="B52" s="201" t="s">
        <v>60</v>
      </c>
      <c r="C52" s="202"/>
      <c r="D52" s="203"/>
      <c r="E52" s="203"/>
      <c r="F52" s="203"/>
      <c r="G52" s="288"/>
      <c r="H52" s="289"/>
      <c r="I52" s="290">
        <v>2</v>
      </c>
      <c r="J52" s="289"/>
      <c r="K52" s="289"/>
      <c r="L52" s="289"/>
      <c r="M52" s="289"/>
      <c r="N52" s="289"/>
      <c r="O52" s="289"/>
      <c r="P52" s="289"/>
      <c r="Q52" s="203"/>
      <c r="R52" s="124"/>
      <c r="S52" s="87"/>
      <c r="T52" s="87"/>
      <c r="U52" s="127">
        <v>10.5</v>
      </c>
      <c r="V52" s="128">
        <v>4</v>
      </c>
      <c r="X52" s="71">
        <f>IF(G54&lt;0.125,(G54*23),IF(G54&lt;0.209,(G54*25),IF(G54&lt;0.288,(G54*28),IF(G54&lt;0.375,(G54*30),(G54*33)))))</f>
        <v>32.996699999999997</v>
      </c>
      <c r="Y52" s="129">
        <f>2*AA64</f>
        <v>2.2052631578947369E-2</v>
      </c>
      <c r="Z52" s="71">
        <f>Y52*(I54-100%)</f>
        <v>3.3078947368421055E-2</v>
      </c>
      <c r="AA52" s="129">
        <f>SUM(Y52,Z52)</f>
        <v>5.513157894736842E-2</v>
      </c>
      <c r="AF52" s="130">
        <f>$AR$5</f>
        <v>1</v>
      </c>
      <c r="AG52" s="92">
        <f>AF52*1.05</f>
        <v>1.05</v>
      </c>
      <c r="AH52" s="93">
        <v>1.9</v>
      </c>
      <c r="AI52" s="95">
        <f>E12</f>
        <v>0.1</v>
      </c>
      <c r="AJ52" s="95">
        <f>AI52/AH52</f>
        <v>5.2631578947368425E-2</v>
      </c>
      <c r="AK52" s="95">
        <f>AI52-AJ52</f>
        <v>4.736842105263158E-2</v>
      </c>
      <c r="AP52" s="4"/>
      <c r="AQ52" s="54"/>
      <c r="AR52" s="44"/>
      <c r="AS52" s="32"/>
      <c r="AT52" s="4"/>
      <c r="AU52" s="4"/>
      <c r="AV52" s="4"/>
      <c r="AW52" s="55"/>
      <c r="AX52" s="56"/>
      <c r="AY52" s="34"/>
      <c r="AZ52" s="34"/>
      <c r="BA52" s="34"/>
      <c r="BB52" s="34"/>
      <c r="BC52" s="34"/>
      <c r="BD52" s="34"/>
      <c r="BE52" s="34"/>
      <c r="BF52" s="34"/>
      <c r="BG52" s="34"/>
      <c r="BH52" s="34"/>
      <c r="BI52" s="4"/>
      <c r="BJ52" s="4"/>
      <c r="BK52" s="4"/>
      <c r="BS52" s="66"/>
    </row>
    <row r="53" spans="1:151" s="17" customFormat="1" ht="6.75" hidden="1" customHeight="1" x14ac:dyDescent="0.2">
      <c r="A53" s="165">
        <f t="shared" si="2"/>
        <v>0</v>
      </c>
      <c r="B53" s="201"/>
      <c r="C53" s="202"/>
      <c r="D53" s="203"/>
      <c r="E53" s="203"/>
      <c r="F53" s="206"/>
      <c r="G53" s="289"/>
      <c r="H53" s="289"/>
      <c r="I53" s="290"/>
      <c r="J53" s="289"/>
      <c r="K53" s="289"/>
      <c r="L53" s="289"/>
      <c r="M53" s="289"/>
      <c r="N53" s="289"/>
      <c r="O53" s="289"/>
      <c r="P53" s="289"/>
      <c r="Q53" s="203"/>
      <c r="R53" s="124"/>
      <c r="S53" s="87"/>
      <c r="T53" s="87"/>
      <c r="U53" s="87"/>
      <c r="X53" s="71"/>
      <c r="Y53" s="129"/>
      <c r="Z53" s="71"/>
      <c r="AA53" s="129"/>
      <c r="AC53" s="71"/>
      <c r="AP53" s="4"/>
      <c r="AQ53" s="54"/>
      <c r="AR53" s="44"/>
      <c r="AS53" s="32"/>
      <c r="AT53" s="4"/>
      <c r="AU53" s="4"/>
      <c r="AV53" s="4"/>
      <c r="AW53" s="55"/>
      <c r="AX53" s="56"/>
      <c r="AY53" s="34"/>
      <c r="AZ53" s="34"/>
      <c r="BA53" s="34"/>
      <c r="BB53" s="34"/>
      <c r="BC53" s="34"/>
      <c r="BD53" s="34"/>
      <c r="BE53" s="34"/>
      <c r="BF53" s="34"/>
      <c r="BG53" s="34"/>
      <c r="BH53" s="34"/>
      <c r="BI53" s="4"/>
      <c r="BJ53" s="4"/>
      <c r="BK53" s="4"/>
      <c r="BS53" s="66"/>
    </row>
    <row r="54" spans="1:151" s="17" customFormat="1" ht="17.25" hidden="1" customHeight="1" thickBot="1" x14ac:dyDescent="0.25">
      <c r="A54" s="165">
        <f t="shared" si="2"/>
        <v>0</v>
      </c>
      <c r="B54" s="201" t="s">
        <v>61</v>
      </c>
      <c r="C54" s="202"/>
      <c r="D54" s="203"/>
      <c r="E54" s="203"/>
      <c r="F54" s="131"/>
      <c r="G54" s="291">
        <f>IF(F54=E56,0.9999,IF(E56&lt;F54,(E56+1-F54),(E56-F54)))</f>
        <v>0.99990000000000001</v>
      </c>
      <c r="H54" s="289"/>
      <c r="I54" s="290">
        <v>2.5</v>
      </c>
      <c r="J54" s="292">
        <f>AA64</f>
        <v>1.1026315789473684E-2</v>
      </c>
      <c r="K54" s="293">
        <f>Y52-Y64</f>
        <v>2.2052631578947369E-2</v>
      </c>
      <c r="L54" s="293">
        <f>Z52</f>
        <v>3.3078947368421055E-2</v>
      </c>
      <c r="M54" s="289"/>
      <c r="N54" s="294" t="str">
        <f>"25 - 26"</f>
        <v>25 - 26</v>
      </c>
      <c r="O54" s="360" t="s">
        <v>22</v>
      </c>
      <c r="P54" s="360"/>
      <c r="Q54" s="208"/>
      <c r="R54" s="124"/>
      <c r="X54" s="71">
        <f>IF(D56&lt;0.125,(D56*23),IF(D56&lt;0.209,(D56*27),IF(D56&lt;0.288,(D56*29),IF(D56&lt;0.375,(D56*31),(D56*33)))))</f>
        <v>0</v>
      </c>
      <c r="Y54" s="129">
        <f>K54+K56</f>
        <v>0.30560812500000001</v>
      </c>
      <c r="Z54" s="71">
        <f>Y54*(I56-100%)</f>
        <v>0.20170136249999998</v>
      </c>
      <c r="AA54" s="129">
        <f>SUM(Y54,Z54)</f>
        <v>0.50730948749999993</v>
      </c>
      <c r="AP54" s="4"/>
      <c r="AQ54" s="54"/>
      <c r="AR54" s="44"/>
      <c r="AS54" s="32"/>
      <c r="AT54" s="4"/>
      <c r="AU54" s="4"/>
      <c r="AV54" s="4"/>
      <c r="AW54" s="55"/>
      <c r="AX54" s="56"/>
      <c r="AY54" s="34"/>
      <c r="AZ54" s="34"/>
      <c r="BA54" s="34"/>
      <c r="BB54" s="34"/>
      <c r="BC54" s="34"/>
      <c r="BD54" s="34"/>
      <c r="BE54" s="34"/>
      <c r="BF54" s="34"/>
      <c r="BG54" s="34"/>
      <c r="BH54" s="34"/>
      <c r="BI54" s="4"/>
      <c r="BJ54" s="4"/>
      <c r="BK54" s="4"/>
      <c r="BS54" s="66"/>
    </row>
    <row r="55" spans="1:151" s="17" customFormat="1" ht="6.75" hidden="1" customHeight="1" x14ac:dyDescent="0.2">
      <c r="A55" s="165">
        <f t="shared" si="2"/>
        <v>0</v>
      </c>
      <c r="B55" s="201"/>
      <c r="C55" s="202"/>
      <c r="D55" s="202"/>
      <c r="E55" s="206"/>
      <c r="F55" s="217"/>
      <c r="G55" s="295"/>
      <c r="H55" s="289"/>
      <c r="I55" s="290"/>
      <c r="J55" s="292"/>
      <c r="K55" s="293"/>
      <c r="L55" s="293"/>
      <c r="M55" s="289"/>
      <c r="N55" s="296"/>
      <c r="O55" s="297"/>
      <c r="P55" s="297"/>
      <c r="Q55" s="203"/>
      <c r="R55" s="124"/>
      <c r="X55" s="71"/>
      <c r="Y55" s="129"/>
      <c r="Z55" s="71"/>
      <c r="AA55" s="129"/>
      <c r="AC55" s="96"/>
      <c r="AP55" s="4"/>
      <c r="AQ55" s="54"/>
      <c r="AR55" s="44"/>
      <c r="AS55" s="32"/>
      <c r="AT55" s="4"/>
      <c r="AU55" s="4"/>
      <c r="AV55" s="4"/>
      <c r="AW55" s="55"/>
      <c r="AX55" s="56"/>
      <c r="AY55" s="34"/>
      <c r="AZ55" s="34"/>
      <c r="BA55" s="34"/>
      <c r="BB55" s="34"/>
      <c r="BC55" s="34"/>
      <c r="BD55" s="34"/>
      <c r="BE55" s="34"/>
      <c r="BF55" s="34"/>
      <c r="BG55" s="34"/>
      <c r="BH55" s="34"/>
      <c r="BI55" s="4"/>
      <c r="BJ55" s="4"/>
      <c r="BK55" s="4"/>
      <c r="BS55" s="66"/>
    </row>
    <row r="56" spans="1:151" s="17" customFormat="1" ht="17.25" hidden="1" customHeight="1" thickBot="1" x14ac:dyDescent="0.25">
      <c r="A56" s="165">
        <f t="shared" si="2"/>
        <v>0</v>
      </c>
      <c r="B56" s="201" t="s">
        <v>62</v>
      </c>
      <c r="C56" s="202"/>
      <c r="D56" s="202"/>
      <c r="E56" s="132"/>
      <c r="F56" s="298">
        <f>E56</f>
        <v>0</v>
      </c>
      <c r="G56" s="291">
        <f>IF(F56=E58,0.9999,IF(E58&lt;F56,(E58+1-F56),(E58-F56)))</f>
        <v>0.99990000000000001</v>
      </c>
      <c r="H56" s="289"/>
      <c r="I56" s="290">
        <f>BA1*1.66</f>
        <v>1.66</v>
      </c>
      <c r="J56" s="292">
        <f>AA52</f>
        <v>5.513157894736842E-2</v>
      </c>
      <c r="K56" s="293">
        <f>5.14325*AA52</f>
        <v>0.28355549342105263</v>
      </c>
      <c r="L56" s="293">
        <f>Z54-Z52</f>
        <v>0.16862241513157894</v>
      </c>
      <c r="M56" s="289"/>
      <c r="N56" s="294" t="s">
        <v>16</v>
      </c>
      <c r="O56" s="360" t="s">
        <v>98</v>
      </c>
      <c r="P56" s="360"/>
      <c r="Q56" s="208"/>
      <c r="R56" s="124"/>
      <c r="X56" s="71">
        <f>IF(D58&lt;0.125,(D58*23),IF(D58&lt;0.209,(D58*25),IF(D58&lt;0.288,(D58*29),IF(D58&lt;0.375,(D58*31),(D58*33)))))</f>
        <v>0</v>
      </c>
      <c r="Y56" s="133">
        <f>SUM(K54:K58)</f>
        <v>1.1026341150000001</v>
      </c>
      <c r="Z56" s="71">
        <f>Y56*(I58-100%)</f>
        <v>0.99237070350000001</v>
      </c>
      <c r="AA56" s="129">
        <f>SUM(Y56,Z56)</f>
        <v>2.0950048185000001</v>
      </c>
      <c r="AP56" s="4"/>
      <c r="AQ56" s="54"/>
      <c r="AR56" s="44"/>
      <c r="AS56" s="32"/>
      <c r="AT56" s="4"/>
      <c r="AU56" s="4"/>
      <c r="AV56" s="4"/>
      <c r="AW56" s="55"/>
      <c r="AX56" s="56"/>
      <c r="AY56" s="34"/>
      <c r="AZ56" s="34"/>
      <c r="BA56" s="34"/>
      <c r="BB56" s="34"/>
      <c r="BC56" s="34"/>
      <c r="BD56" s="34"/>
      <c r="BE56" s="34"/>
      <c r="BF56" s="34"/>
      <c r="BG56" s="34"/>
      <c r="BH56" s="34"/>
      <c r="BI56" s="4"/>
      <c r="BJ56" s="4"/>
      <c r="BK56" s="4"/>
      <c r="BS56" s="66"/>
    </row>
    <row r="57" spans="1:151" s="17" customFormat="1" ht="6.75" hidden="1" customHeight="1" x14ac:dyDescent="0.2">
      <c r="A57" s="165">
        <f t="shared" si="2"/>
        <v>0</v>
      </c>
      <c r="B57" s="201"/>
      <c r="C57" s="202"/>
      <c r="D57" s="202"/>
      <c r="E57" s="134"/>
      <c r="F57" s="289"/>
      <c r="G57" s="295"/>
      <c r="H57" s="289"/>
      <c r="I57" s="290"/>
      <c r="J57" s="292"/>
      <c r="K57" s="293"/>
      <c r="L57" s="293"/>
      <c r="M57" s="289"/>
      <c r="N57" s="296"/>
      <c r="O57" s="297"/>
      <c r="P57" s="297"/>
      <c r="Q57" s="203"/>
      <c r="R57" s="124"/>
      <c r="AC57" s="71"/>
      <c r="AP57" s="4"/>
      <c r="AQ57" s="54"/>
      <c r="AR57" s="44"/>
      <c r="AS57" s="32"/>
      <c r="AT57" s="4"/>
      <c r="AU57" s="4"/>
      <c r="AV57" s="4"/>
      <c r="AW57" s="55"/>
      <c r="AX57" s="56"/>
      <c r="AY57" s="34"/>
      <c r="AZ57" s="34"/>
      <c r="BA57" s="34"/>
      <c r="BB57" s="34"/>
      <c r="BC57" s="34"/>
      <c r="BD57" s="34"/>
      <c r="BE57" s="34"/>
      <c r="BF57" s="34"/>
      <c r="BG57" s="34"/>
      <c r="BH57" s="34"/>
      <c r="BI57" s="4"/>
      <c r="BJ57" s="4"/>
      <c r="BK57" s="4"/>
      <c r="BS57" s="66"/>
    </row>
    <row r="58" spans="1:151" s="17" customFormat="1" ht="17.25" hidden="1" customHeight="1" thickBot="1" x14ac:dyDescent="0.25">
      <c r="A58" s="165">
        <f t="shared" si="2"/>
        <v>0</v>
      </c>
      <c r="B58" s="201" t="s">
        <v>63</v>
      </c>
      <c r="C58" s="202"/>
      <c r="D58" s="202"/>
      <c r="E58" s="131"/>
      <c r="F58" s="299">
        <f>E58</f>
        <v>0</v>
      </c>
      <c r="G58" s="291">
        <f>IF(F58=E60,0.9999,IF(E60&lt;F58,(E60+1-F58),(E60-F58)))</f>
        <v>0.99990000000000001</v>
      </c>
      <c r="H58" s="289"/>
      <c r="I58" s="290">
        <f>AH52*BA1</f>
        <v>1.9</v>
      </c>
      <c r="J58" s="292">
        <f>AA54</f>
        <v>0.50730948749999993</v>
      </c>
      <c r="K58" s="293">
        <f>2.608*Y54-M58</f>
        <v>0.79702599000000007</v>
      </c>
      <c r="L58" s="293">
        <f>Z56-Z54</f>
        <v>0.79066934100000008</v>
      </c>
      <c r="M58" s="292">
        <f>$AU$6</f>
        <v>0</v>
      </c>
      <c r="N58" s="294">
        <f>IF(D58&lt;0.1354,32,IF(D58&lt;0.15625,30,28))</f>
        <v>32</v>
      </c>
      <c r="O58" s="360" t="s">
        <v>21</v>
      </c>
      <c r="P58" s="360"/>
      <c r="Q58" s="208"/>
      <c r="R58" s="124"/>
      <c r="AP58" s="4"/>
      <c r="AQ58" s="54"/>
      <c r="AR58" s="44"/>
      <c r="AS58" s="32"/>
      <c r="AT58" s="4"/>
      <c r="AU58" s="4"/>
      <c r="AV58" s="4"/>
      <c r="AW58" s="55"/>
      <c r="AX58" s="56"/>
      <c r="AY58" s="34"/>
      <c r="AZ58" s="34"/>
      <c r="BA58" s="34"/>
      <c r="BB58" s="34"/>
      <c r="BC58" s="34"/>
      <c r="BD58" s="34"/>
      <c r="BE58" s="34"/>
      <c r="BF58" s="34"/>
      <c r="BG58" s="34"/>
      <c r="BH58" s="34"/>
      <c r="BI58" s="4"/>
      <c r="BJ58" s="4"/>
      <c r="BK58" s="4"/>
      <c r="BS58" s="66"/>
    </row>
    <row r="59" spans="1:151" s="4" customFormat="1" ht="5.25" hidden="1" customHeight="1" x14ac:dyDescent="0.2">
      <c r="A59" s="165">
        <f t="shared" si="2"/>
        <v>0</v>
      </c>
      <c r="B59" s="201"/>
      <c r="C59" s="202"/>
      <c r="D59" s="202"/>
      <c r="E59" s="134"/>
      <c r="F59" s="203"/>
      <c r="G59" s="204"/>
      <c r="H59" s="209"/>
      <c r="I59" s="210"/>
      <c r="J59" s="210"/>
      <c r="K59" s="211"/>
      <c r="L59" s="212"/>
      <c r="M59" s="209"/>
      <c r="N59" s="203"/>
      <c r="O59" s="213"/>
      <c r="P59" s="213"/>
      <c r="Q59" s="203"/>
      <c r="R59" s="124"/>
      <c r="S59" s="17"/>
      <c r="T59" s="17"/>
      <c r="U59" s="17"/>
      <c r="W59" s="17"/>
      <c r="X59" s="17"/>
      <c r="Y59" s="17"/>
      <c r="Z59" s="17"/>
      <c r="AA59" s="17"/>
      <c r="AB59" s="17"/>
      <c r="AC59" s="55"/>
      <c r="AD59" s="17"/>
      <c r="AQ59" s="54"/>
      <c r="AR59" s="44"/>
      <c r="AS59" s="32"/>
      <c r="AW59" s="55"/>
      <c r="AX59" s="56"/>
      <c r="AY59" s="34"/>
      <c r="AZ59" s="34"/>
      <c r="BA59" s="34"/>
      <c r="BB59" s="34"/>
      <c r="BC59" s="34"/>
      <c r="BD59" s="34"/>
      <c r="BE59" s="34"/>
      <c r="BF59" s="34"/>
      <c r="BG59" s="34"/>
      <c r="BH59" s="34"/>
      <c r="BS59" s="66"/>
    </row>
    <row r="60" spans="1:151" s="17" customFormat="1" ht="17.25" hidden="1" customHeight="1" thickBot="1" x14ac:dyDescent="0.25">
      <c r="A60" s="165">
        <f t="shared" si="2"/>
        <v>0</v>
      </c>
      <c r="B60" s="201" t="s">
        <v>95</v>
      </c>
      <c r="C60" s="203"/>
      <c r="D60" s="203"/>
      <c r="E60" s="131"/>
      <c r="F60" s="203"/>
      <c r="G60" s="205"/>
      <c r="H60" s="203"/>
      <c r="I60" s="203"/>
      <c r="J60" s="203"/>
      <c r="K60" s="203"/>
      <c r="L60" s="203"/>
      <c r="M60" s="203"/>
      <c r="N60" s="203"/>
      <c r="O60" s="203"/>
      <c r="P60" s="203"/>
      <c r="Q60" s="203"/>
      <c r="R60" s="124"/>
      <c r="T60" s="82">
        <f>IF(U60&lt;&gt;"",U60,0)</f>
        <v>0</v>
      </c>
      <c r="U60" s="83" t="str">
        <f>IF(A52&lt;&gt;1,"",IF(K58&lt;0,101%,M58/SUM(M58,K58)))</f>
        <v/>
      </c>
      <c r="AP60" s="4"/>
      <c r="AQ60" s="54"/>
      <c r="AR60" s="44"/>
      <c r="AS60" s="32"/>
      <c r="AT60" s="4"/>
      <c r="AU60" s="4"/>
      <c r="AV60" s="4"/>
      <c r="AW60" s="55"/>
      <c r="AX60" s="56"/>
      <c r="AY60" s="34"/>
      <c r="AZ60" s="34"/>
      <c r="BA60" s="34"/>
      <c r="BB60" s="34"/>
      <c r="BC60" s="34"/>
      <c r="BD60" s="34"/>
      <c r="BE60" s="34"/>
      <c r="BF60" s="34"/>
      <c r="BG60" s="34"/>
      <c r="BH60" s="34"/>
      <c r="BI60" s="4"/>
      <c r="BJ60" s="4"/>
      <c r="BK60" s="4"/>
      <c r="BS60" s="66"/>
    </row>
    <row r="61" spans="1:151" ht="6.75" hidden="1" customHeight="1" x14ac:dyDescent="0.2">
      <c r="A61" s="200">
        <f t="shared" si="2"/>
        <v>0</v>
      </c>
      <c r="B61" s="144"/>
      <c r="C61" s="144"/>
      <c r="D61" s="146"/>
      <c r="E61" s="188"/>
      <c r="F61" s="188"/>
      <c r="G61" s="189"/>
      <c r="H61" s="150"/>
      <c r="I61" s="188"/>
      <c r="J61" s="188"/>
      <c r="K61" s="150"/>
      <c r="L61" s="188"/>
      <c r="M61" s="146"/>
      <c r="N61" s="176"/>
      <c r="O61" s="144"/>
      <c r="P61" s="144"/>
      <c r="Q61" s="144"/>
      <c r="R61" s="2"/>
      <c r="S61" s="17"/>
      <c r="T61" s="17"/>
      <c r="U61" s="17"/>
      <c r="V61" s="17"/>
      <c r="W61" s="17"/>
      <c r="X61" s="17"/>
      <c r="Y61" s="17"/>
      <c r="Z61" s="17"/>
      <c r="AA61" s="17"/>
      <c r="AB61" s="17"/>
      <c r="AC61" s="17"/>
      <c r="AD61" s="17"/>
      <c r="AP61" s="4"/>
      <c r="AQ61" s="54"/>
      <c r="AR61" s="44"/>
      <c r="AS61" s="32"/>
      <c r="AT61" s="4"/>
      <c r="AU61" s="4"/>
      <c r="AV61" s="4"/>
      <c r="AW61" s="55"/>
      <c r="AX61" s="56"/>
      <c r="AY61" s="34"/>
      <c r="AZ61" s="34"/>
      <c r="BA61" s="34"/>
      <c r="BB61" s="34"/>
      <c r="BC61" s="34"/>
      <c r="BD61" s="34"/>
      <c r="BE61" s="34"/>
      <c r="BF61" s="34"/>
      <c r="BG61" s="34"/>
      <c r="BH61" s="34"/>
      <c r="BI61" s="4"/>
      <c r="BJ61" s="4"/>
      <c r="BK61" s="4"/>
      <c r="BL61" s="17"/>
      <c r="BM61" s="17"/>
      <c r="BN61" s="17"/>
      <c r="BO61" s="17"/>
      <c r="BP61" s="17"/>
      <c r="BQ61" s="17"/>
      <c r="BR61" s="17"/>
      <c r="BS61" s="66"/>
      <c r="BT61" s="17"/>
      <c r="BU61" s="17"/>
      <c r="BV61" s="17"/>
      <c r="BW61" s="17"/>
      <c r="BX61" s="17"/>
      <c r="BY61" s="17"/>
      <c r="BZ61" s="17"/>
      <c r="CA61" s="17"/>
      <c r="CB61" s="17"/>
      <c r="CC61" s="17"/>
      <c r="CD61" s="17"/>
      <c r="CE61" s="17"/>
      <c r="CF61" s="17"/>
      <c r="CG61" s="17"/>
      <c r="CH61" s="17"/>
      <c r="CI61" s="17"/>
      <c r="CJ61" s="17"/>
      <c r="CK61" s="17"/>
      <c r="CL61" s="17"/>
      <c r="CM61" s="17"/>
      <c r="CN61" s="17"/>
      <c r="CO61" s="17"/>
      <c r="CP61" s="17"/>
      <c r="CQ61" s="17"/>
      <c r="CR61" s="17"/>
      <c r="CS61" s="17"/>
      <c r="CT61" s="17"/>
      <c r="CU61" s="17"/>
      <c r="CV61" s="17"/>
      <c r="CW61" s="17"/>
      <c r="CX61" s="17"/>
      <c r="CY61" s="17"/>
      <c r="CZ61" s="17"/>
      <c r="DA61" s="17"/>
      <c r="DB61" s="17"/>
      <c r="DC61" s="17"/>
      <c r="DD61" s="17"/>
      <c r="DE61" s="17"/>
      <c r="DF61" s="17"/>
      <c r="DG61" s="17"/>
      <c r="DH61" s="17"/>
      <c r="DI61" s="17"/>
      <c r="DJ61" s="17"/>
      <c r="DK61" s="17"/>
      <c r="DL61" s="17"/>
      <c r="DM61" s="17"/>
      <c r="DN61" s="17"/>
      <c r="DO61" s="17"/>
      <c r="DP61" s="17"/>
      <c r="DQ61" s="17"/>
      <c r="DR61" s="17"/>
      <c r="DS61" s="17"/>
      <c r="DT61" s="17"/>
      <c r="DU61" s="17"/>
      <c r="DV61" s="17"/>
      <c r="DW61" s="17"/>
      <c r="DX61" s="17"/>
      <c r="DY61" s="17"/>
      <c r="DZ61" s="17"/>
      <c r="EA61" s="17"/>
      <c r="EB61" s="17"/>
      <c r="EC61" s="17"/>
      <c r="ED61" s="17"/>
      <c r="EE61" s="17"/>
      <c r="EF61" s="17"/>
      <c r="EG61" s="17"/>
      <c r="EH61" s="17"/>
      <c r="EI61" s="17"/>
      <c r="EJ61" s="17"/>
      <c r="EK61" s="17"/>
      <c r="EL61" s="17"/>
      <c r="EM61" s="17"/>
      <c r="EN61" s="17"/>
      <c r="EO61" s="17"/>
      <c r="EP61" s="17"/>
      <c r="EQ61" s="17"/>
      <c r="ER61" s="17"/>
      <c r="ES61" s="17"/>
      <c r="ET61" s="17"/>
      <c r="EU61" s="17"/>
    </row>
    <row r="62" spans="1:151" ht="18" hidden="1" x14ac:dyDescent="0.2">
      <c r="A62" s="200">
        <f t="shared" si="2"/>
        <v>0</v>
      </c>
      <c r="B62" s="97"/>
      <c r="C62" s="164"/>
      <c r="D62" s="144"/>
      <c r="E62" s="196" t="str">
        <f>IF(SUM(F54,E56,E58,E60)=0,"ZEITEN EINGEBEN",IF(OR(OR(G54&lt;0.208333,G54&gt;0.25),OR(G56&lt;0.625,G56&gt;1),OR(G58&lt;0.125,G58&gt;0.166667)),"ZEITEINGABEN KORRIGIEREN",""))</f>
        <v>ZEITEN EINGEBEN</v>
      </c>
      <c r="F62" s="214"/>
      <c r="G62" s="214"/>
      <c r="H62" s="150"/>
      <c r="I62" s="188"/>
      <c r="J62" s="188"/>
      <c r="K62" s="150"/>
      <c r="L62" s="188"/>
      <c r="M62" s="146"/>
      <c r="N62" s="176"/>
      <c r="O62" s="144"/>
      <c r="P62" s="144"/>
      <c r="Q62" s="144"/>
      <c r="R62" s="2"/>
      <c r="S62" s="17"/>
      <c r="T62" s="17"/>
      <c r="U62" s="17"/>
      <c r="V62" s="17"/>
      <c r="W62" s="17"/>
      <c r="X62" s="17"/>
      <c r="Y62" s="17"/>
      <c r="Z62" s="17"/>
      <c r="AA62" s="17"/>
      <c r="AB62" s="17"/>
      <c r="AC62" s="17"/>
      <c r="AD62" s="17"/>
      <c r="AP62" s="4"/>
      <c r="AQ62" s="54"/>
      <c r="AR62" s="44"/>
      <c r="AS62" s="32"/>
      <c r="AT62" s="4"/>
      <c r="AU62" s="4"/>
      <c r="AV62" s="4"/>
      <c r="AW62" s="55"/>
      <c r="AX62" s="56"/>
      <c r="AY62" s="34"/>
      <c r="AZ62" s="34"/>
      <c r="BA62" s="34"/>
      <c r="BB62" s="34"/>
      <c r="BC62" s="34"/>
      <c r="BD62" s="34"/>
      <c r="BE62" s="34"/>
      <c r="BF62" s="34"/>
      <c r="BG62" s="34"/>
      <c r="BH62" s="34"/>
      <c r="BI62" s="4"/>
      <c r="BJ62" s="4"/>
      <c r="BK62" s="4"/>
      <c r="BL62" s="17"/>
      <c r="BM62" s="17"/>
      <c r="BN62" s="17"/>
      <c r="BO62" s="17"/>
      <c r="BP62" s="17"/>
      <c r="BQ62" s="17"/>
      <c r="BR62" s="17"/>
      <c r="BS62" s="66"/>
      <c r="BT62" s="17"/>
      <c r="BU62" s="17"/>
      <c r="BV62" s="17"/>
      <c r="BW62" s="17"/>
      <c r="BX62" s="17"/>
      <c r="BY62" s="17"/>
      <c r="BZ62" s="17"/>
      <c r="CA62" s="17"/>
      <c r="CB62" s="17"/>
      <c r="CC62" s="17"/>
      <c r="CD62" s="17"/>
      <c r="CE62" s="17"/>
      <c r="CF62" s="17"/>
      <c r="CG62" s="17"/>
      <c r="CH62" s="17"/>
      <c r="CI62" s="17"/>
      <c r="CJ62" s="17"/>
      <c r="CK62" s="17"/>
      <c r="CL62" s="17"/>
      <c r="CM62" s="17"/>
      <c r="CN62" s="17"/>
      <c r="CO62" s="17"/>
      <c r="CP62" s="17"/>
      <c r="CQ62" s="17"/>
      <c r="CR62" s="17"/>
      <c r="CS62" s="17"/>
      <c r="CT62" s="17"/>
      <c r="CU62" s="17"/>
      <c r="CV62" s="17"/>
      <c r="CW62" s="17"/>
      <c r="CX62" s="17"/>
      <c r="CY62" s="17"/>
      <c r="CZ62" s="17"/>
      <c r="DA62" s="17"/>
      <c r="DB62" s="17"/>
      <c r="DC62" s="17"/>
      <c r="DD62" s="17"/>
      <c r="DE62" s="17"/>
      <c r="DF62" s="17"/>
      <c r="DG62" s="17"/>
      <c r="DH62" s="17"/>
      <c r="DI62" s="17"/>
      <c r="DJ62" s="17"/>
      <c r="DK62" s="17"/>
      <c r="DL62" s="17"/>
      <c r="DM62" s="17"/>
      <c r="DN62" s="17"/>
      <c r="DO62" s="17"/>
      <c r="DP62" s="17"/>
      <c r="DQ62" s="17"/>
      <c r="DR62" s="17"/>
      <c r="DS62" s="17"/>
      <c r="DT62" s="17"/>
      <c r="DU62" s="17"/>
      <c r="DV62" s="17"/>
      <c r="DW62" s="17"/>
      <c r="DX62" s="17"/>
      <c r="DY62" s="17"/>
      <c r="DZ62" s="17"/>
      <c r="EA62" s="17"/>
      <c r="EB62" s="17"/>
      <c r="EC62" s="17"/>
      <c r="ED62" s="17"/>
      <c r="EE62" s="17"/>
      <c r="EF62" s="17"/>
      <c r="EG62" s="17"/>
      <c r="EH62" s="17"/>
      <c r="EI62" s="17"/>
      <c r="EJ62" s="17"/>
      <c r="EK62" s="17"/>
      <c r="EL62" s="17"/>
      <c r="EM62" s="17"/>
      <c r="EN62" s="17"/>
      <c r="EO62" s="17"/>
      <c r="EP62" s="17"/>
      <c r="EQ62" s="17"/>
      <c r="ER62" s="17"/>
      <c r="ES62" s="17"/>
      <c r="ET62" s="17"/>
      <c r="EU62" s="17"/>
    </row>
    <row r="63" spans="1:151" ht="18" hidden="1" x14ac:dyDescent="0.2">
      <c r="A63" s="200">
        <f t="shared" si="2"/>
        <v>0</v>
      </c>
      <c r="B63" s="97"/>
      <c r="C63" s="164"/>
      <c r="D63" s="146"/>
      <c r="E63" s="146"/>
      <c r="F63" s="150"/>
      <c r="G63" s="146"/>
      <c r="H63" s="190"/>
      <c r="I63" s="146"/>
      <c r="J63" s="189"/>
      <c r="K63" s="190"/>
      <c r="L63" s="146"/>
      <c r="M63" s="146"/>
      <c r="N63" s="176"/>
      <c r="O63" s="215"/>
      <c r="P63" s="144"/>
      <c r="Q63" s="144"/>
      <c r="R63" s="2"/>
      <c r="S63" s="17"/>
      <c r="T63" s="17"/>
      <c r="U63" s="17"/>
      <c r="V63" s="17"/>
      <c r="W63" s="17"/>
      <c r="X63" s="65"/>
      <c r="Y63" s="65"/>
      <c r="Z63" s="65"/>
      <c r="AA63" s="65"/>
      <c r="AB63" s="17"/>
      <c r="AC63" s="17"/>
      <c r="AD63" s="17"/>
      <c r="AP63" s="4"/>
      <c r="AQ63" s="54"/>
      <c r="AR63" s="44"/>
      <c r="AS63" s="32"/>
      <c r="AT63" s="4"/>
      <c r="AU63" s="4"/>
      <c r="AV63" s="4"/>
      <c r="AW63" s="55"/>
      <c r="AX63" s="56"/>
      <c r="AY63" s="34"/>
      <c r="AZ63" s="34"/>
      <c r="BA63" s="34"/>
      <c r="BB63" s="34"/>
      <c r="BC63" s="34"/>
      <c r="BD63" s="34"/>
      <c r="BE63" s="34"/>
      <c r="BF63" s="34"/>
      <c r="BG63" s="34"/>
      <c r="BH63" s="34"/>
      <c r="BI63" s="4"/>
      <c r="BJ63" s="4"/>
      <c r="BK63" s="4"/>
      <c r="BL63" s="17"/>
      <c r="BM63" s="17"/>
      <c r="BN63" s="17"/>
      <c r="BO63" s="17"/>
      <c r="BP63" s="17"/>
      <c r="BQ63" s="17"/>
      <c r="BR63" s="17"/>
      <c r="BS63" s="66"/>
      <c r="BT63" s="17"/>
      <c r="BU63" s="17"/>
      <c r="BV63" s="17"/>
      <c r="BW63" s="17"/>
      <c r="BX63" s="17"/>
      <c r="BY63" s="17"/>
      <c r="BZ63" s="17"/>
      <c r="CA63" s="17"/>
      <c r="CB63" s="17"/>
      <c r="CC63" s="17"/>
      <c r="CD63" s="17"/>
      <c r="CE63" s="17"/>
      <c r="CF63" s="17"/>
      <c r="CG63" s="17"/>
      <c r="CH63" s="17"/>
      <c r="CI63" s="17"/>
      <c r="CJ63" s="17"/>
      <c r="CK63" s="17"/>
      <c r="CL63" s="17"/>
      <c r="CM63" s="17"/>
      <c r="CN63" s="17"/>
      <c r="CO63" s="17"/>
      <c r="CP63" s="17"/>
      <c r="CQ63" s="17"/>
      <c r="CR63" s="17"/>
      <c r="CS63" s="17"/>
      <c r="CT63" s="17"/>
      <c r="CU63" s="17"/>
      <c r="CV63" s="17"/>
      <c r="CW63" s="17"/>
      <c r="CX63" s="17"/>
      <c r="CY63" s="17"/>
      <c r="CZ63" s="17"/>
      <c r="DA63" s="17"/>
      <c r="DB63" s="17"/>
      <c r="DC63" s="17"/>
      <c r="DD63" s="17"/>
      <c r="DE63" s="17"/>
      <c r="DF63" s="17"/>
      <c r="DG63" s="17"/>
      <c r="DH63" s="17"/>
      <c r="DI63" s="17"/>
      <c r="DJ63" s="17"/>
      <c r="DK63" s="17"/>
      <c r="DL63" s="17"/>
      <c r="DM63" s="17"/>
      <c r="DN63" s="17"/>
      <c r="DO63" s="17"/>
      <c r="DP63" s="17"/>
      <c r="DQ63" s="17"/>
      <c r="DR63" s="17"/>
      <c r="DS63" s="17"/>
      <c r="DT63" s="17"/>
      <c r="DU63" s="17"/>
      <c r="DV63" s="17"/>
      <c r="DW63" s="17"/>
      <c r="DX63" s="17"/>
      <c r="DY63" s="17"/>
      <c r="DZ63" s="17"/>
      <c r="EA63" s="17"/>
      <c r="EB63" s="17"/>
      <c r="EC63" s="17"/>
      <c r="ED63" s="17"/>
      <c r="EE63" s="17"/>
      <c r="EF63" s="17"/>
      <c r="EG63" s="17"/>
      <c r="EH63" s="17"/>
      <c r="EI63" s="17"/>
      <c r="EJ63" s="17"/>
      <c r="EK63" s="17"/>
      <c r="EL63" s="17"/>
      <c r="EM63" s="17"/>
      <c r="EN63" s="17"/>
      <c r="EO63" s="17"/>
      <c r="EP63" s="17"/>
      <c r="EQ63" s="17"/>
      <c r="ER63" s="17"/>
      <c r="ES63" s="17"/>
      <c r="ET63" s="17"/>
      <c r="EU63" s="17"/>
    </row>
    <row r="64" spans="1:151" ht="18" hidden="1" x14ac:dyDescent="0.2">
      <c r="A64" s="200">
        <f t="shared" si="2"/>
        <v>0</v>
      </c>
      <c r="B64" s="61"/>
      <c r="C64" s="218"/>
      <c r="D64" s="218"/>
      <c r="E64" s="144"/>
      <c r="F64" s="216"/>
      <c r="G64" s="216"/>
      <c r="H64" s="144"/>
      <c r="I64" s="144"/>
      <c r="J64" s="144"/>
      <c r="K64" s="144"/>
      <c r="L64" s="144"/>
      <c r="M64" s="144"/>
      <c r="N64" s="144"/>
      <c r="O64" s="144"/>
      <c r="P64" s="144"/>
      <c r="Q64" s="144"/>
      <c r="R64" s="2"/>
      <c r="S64" s="17"/>
      <c r="T64" s="17"/>
      <c r="U64" s="17"/>
      <c r="V64" s="17"/>
      <c r="W64" s="17"/>
      <c r="X64" s="65"/>
      <c r="Y64" s="75"/>
      <c r="Z64" s="65"/>
      <c r="AA64" s="75">
        <f>0.01*(SUM(AG52,AJ52))</f>
        <v>1.1026315789473684E-2</v>
      </c>
      <c r="AB64" s="17"/>
      <c r="AC64" s="17"/>
      <c r="AD64" s="17"/>
      <c r="AP64" s="4"/>
      <c r="AQ64" s="54"/>
      <c r="AR64" s="44"/>
      <c r="AS64" s="32"/>
      <c r="AT64" s="4"/>
      <c r="AU64" s="4"/>
      <c r="AV64" s="4"/>
      <c r="AW64" s="55"/>
      <c r="AX64" s="56"/>
      <c r="AY64" s="34"/>
      <c r="AZ64" s="34"/>
      <c r="BA64" s="34"/>
      <c r="BB64" s="34"/>
      <c r="BC64" s="34"/>
      <c r="BD64" s="34"/>
      <c r="BE64" s="34"/>
      <c r="BF64" s="34"/>
      <c r="BG64" s="34"/>
      <c r="BH64" s="34"/>
      <c r="BI64" s="4"/>
      <c r="BJ64" s="4"/>
      <c r="BK64" s="4"/>
      <c r="BL64" s="17"/>
      <c r="BM64" s="17"/>
      <c r="BN64" s="17"/>
      <c r="BO64" s="17"/>
      <c r="BP64" s="17"/>
      <c r="BQ64" s="17"/>
      <c r="BR64" s="17"/>
      <c r="BS64" s="66"/>
      <c r="BT64" s="17"/>
      <c r="BU64" s="17"/>
      <c r="BV64" s="17"/>
      <c r="BW64" s="17"/>
      <c r="BX64" s="17"/>
      <c r="BY64" s="17"/>
      <c r="BZ64" s="17"/>
      <c r="CA64" s="17"/>
      <c r="CB64" s="17"/>
      <c r="CC64" s="17"/>
      <c r="CD64" s="17"/>
      <c r="CE64" s="17"/>
      <c r="CF64" s="17"/>
      <c r="CG64" s="17"/>
      <c r="CH64" s="17"/>
      <c r="CI64" s="17"/>
      <c r="CJ64" s="17"/>
      <c r="CK64" s="17"/>
      <c r="CL64" s="17"/>
      <c r="CM64" s="17"/>
      <c r="CN64" s="17"/>
      <c r="CO64" s="17"/>
      <c r="CP64" s="17"/>
      <c r="CQ64" s="17"/>
      <c r="CR64" s="17"/>
      <c r="CS64" s="17"/>
      <c r="CT64" s="17"/>
      <c r="CU64" s="17"/>
      <c r="CV64" s="17"/>
      <c r="CW64" s="17"/>
      <c r="CX64" s="17"/>
      <c r="CY64" s="17"/>
      <c r="CZ64" s="17"/>
      <c r="DA64" s="17"/>
      <c r="DB64" s="17"/>
      <c r="DC64" s="17"/>
      <c r="DD64" s="17"/>
      <c r="DE64" s="17"/>
      <c r="DF64" s="17"/>
      <c r="DG64" s="17"/>
      <c r="DH64" s="17"/>
      <c r="DI64" s="17"/>
      <c r="DJ64" s="17"/>
      <c r="DK64" s="17"/>
      <c r="DL64" s="17"/>
      <c r="DM64" s="17"/>
      <c r="DN64" s="17"/>
      <c r="DO64" s="17"/>
      <c r="DP64" s="17"/>
      <c r="DQ64" s="17"/>
      <c r="DR64" s="17"/>
      <c r="DS64" s="17"/>
      <c r="DT64" s="17"/>
      <c r="DU64" s="17"/>
      <c r="DV64" s="17"/>
      <c r="DW64" s="17"/>
      <c r="DX64" s="17"/>
      <c r="DY64" s="17"/>
      <c r="DZ64" s="17"/>
      <c r="EA64" s="17"/>
      <c r="EB64" s="17"/>
      <c r="EC64" s="17"/>
      <c r="ED64" s="17"/>
      <c r="EE64" s="17"/>
      <c r="EF64" s="17"/>
      <c r="EG64" s="17"/>
      <c r="EH64" s="17"/>
      <c r="EI64" s="17"/>
      <c r="EJ64" s="17"/>
      <c r="EK64" s="17"/>
      <c r="EL64" s="17"/>
      <c r="EM64" s="17"/>
      <c r="EN64" s="17"/>
      <c r="EO64" s="17"/>
      <c r="EP64" s="17"/>
      <c r="EQ64" s="17"/>
      <c r="ER64" s="17"/>
      <c r="ES64" s="17"/>
      <c r="ET64" s="17"/>
      <c r="EU64" s="17"/>
    </row>
    <row r="65" spans="1:151" ht="18" x14ac:dyDescent="0.25">
      <c r="A65" s="165">
        <f t="shared" ref="A65:A78" si="3">IF(SAUERKÜRZEL=$B$65,1,0)</f>
        <v>1</v>
      </c>
      <c r="B65" s="357" t="s">
        <v>25</v>
      </c>
      <c r="C65" s="144"/>
      <c r="D65" s="144"/>
      <c r="E65" s="259" t="s">
        <v>0</v>
      </c>
      <c r="F65" s="160"/>
      <c r="G65" s="160"/>
      <c r="H65" s="144"/>
      <c r="I65" s="144"/>
      <c r="J65" s="144"/>
      <c r="K65" s="144"/>
      <c r="L65" s="160"/>
      <c r="M65" s="144"/>
      <c r="N65" s="160"/>
      <c r="O65" s="161"/>
      <c r="P65" s="160"/>
      <c r="Q65" s="160"/>
      <c r="R65" s="63"/>
      <c r="S65" s="17"/>
      <c r="T65" s="17"/>
      <c r="U65" s="17"/>
      <c r="V65" s="17"/>
      <c r="W65" s="17"/>
      <c r="X65" s="65"/>
      <c r="Y65" s="75"/>
      <c r="Z65" s="65"/>
      <c r="AA65" s="75"/>
      <c r="AB65" s="17"/>
      <c r="AC65" s="17"/>
      <c r="AD65" s="17"/>
      <c r="AP65" s="4"/>
      <c r="AQ65" s="54"/>
      <c r="AR65" s="44"/>
      <c r="AS65" s="32"/>
      <c r="AT65" s="4"/>
      <c r="AU65" s="4"/>
      <c r="AV65" s="4"/>
      <c r="AW65" s="55"/>
      <c r="AX65" s="56"/>
      <c r="AY65" s="34"/>
      <c r="AZ65" s="34"/>
      <c r="BA65" s="34"/>
      <c r="BB65" s="34"/>
      <c r="BC65" s="34"/>
      <c r="BD65" s="34"/>
      <c r="BE65" s="34"/>
      <c r="BF65" s="34"/>
      <c r="BG65" s="34"/>
      <c r="BH65" s="34"/>
      <c r="BI65" s="4"/>
      <c r="BJ65" s="4"/>
      <c r="BK65" s="4"/>
      <c r="BL65" s="17"/>
      <c r="BM65" s="17"/>
      <c r="BN65" s="17"/>
      <c r="BO65" s="17"/>
      <c r="BP65" s="17"/>
      <c r="BQ65" s="17"/>
      <c r="BR65" s="17"/>
      <c r="BS65" s="66"/>
      <c r="BT65" s="17"/>
      <c r="BU65" s="17"/>
      <c r="BV65" s="17"/>
      <c r="BW65" s="17"/>
      <c r="BX65" s="17"/>
      <c r="BY65" s="17"/>
      <c r="BZ65" s="17"/>
      <c r="CA65" s="17"/>
      <c r="CB65" s="17"/>
      <c r="CC65" s="17"/>
      <c r="CD65" s="17"/>
      <c r="CE65" s="17"/>
      <c r="CF65" s="17"/>
      <c r="CG65" s="17"/>
      <c r="CH65" s="17"/>
      <c r="CI65" s="17"/>
      <c r="CJ65" s="17"/>
      <c r="CK65" s="17"/>
      <c r="CL65" s="17"/>
      <c r="CM65" s="17"/>
      <c r="CN65" s="17"/>
      <c r="CO65" s="17"/>
      <c r="CP65" s="17"/>
      <c r="CQ65" s="17"/>
      <c r="CR65" s="17"/>
      <c r="CS65" s="17"/>
      <c r="CT65" s="17"/>
      <c r="CU65" s="17"/>
      <c r="CV65" s="17"/>
      <c r="CW65" s="17"/>
      <c r="CX65" s="17"/>
      <c r="CY65" s="17"/>
      <c r="CZ65" s="17"/>
      <c r="DA65" s="17"/>
      <c r="DB65" s="17"/>
      <c r="DC65" s="17"/>
      <c r="DD65" s="17"/>
      <c r="DE65" s="17"/>
      <c r="DF65" s="17"/>
      <c r="DG65" s="17"/>
      <c r="DH65" s="17"/>
      <c r="DI65" s="17"/>
      <c r="DJ65" s="17"/>
      <c r="DK65" s="17"/>
      <c r="DL65" s="17"/>
      <c r="DM65" s="17"/>
      <c r="DN65" s="17"/>
      <c r="DO65" s="17"/>
      <c r="DP65" s="17"/>
      <c r="DQ65" s="17"/>
      <c r="DR65" s="17"/>
      <c r="DS65" s="17"/>
      <c r="DT65" s="17"/>
      <c r="DU65" s="17"/>
      <c r="DV65" s="17"/>
      <c r="DW65" s="17"/>
      <c r="DX65" s="17"/>
      <c r="DY65" s="17"/>
      <c r="DZ65" s="17"/>
      <c r="EA65" s="17"/>
      <c r="EB65" s="17"/>
      <c r="EC65" s="17"/>
      <c r="ED65" s="17"/>
      <c r="EE65" s="17"/>
      <c r="EF65" s="17"/>
      <c r="EG65" s="17"/>
      <c r="EH65" s="17"/>
      <c r="EI65" s="17"/>
      <c r="EJ65" s="17"/>
      <c r="EK65" s="17"/>
      <c r="EL65" s="17"/>
      <c r="EM65" s="17"/>
      <c r="EN65" s="17"/>
      <c r="EO65" s="17"/>
      <c r="EP65" s="17"/>
      <c r="EQ65" s="17"/>
      <c r="ER65" s="17"/>
      <c r="ES65" s="17"/>
      <c r="ET65" s="17"/>
      <c r="EU65" s="17"/>
    </row>
    <row r="66" spans="1:151" ht="103.5" customHeight="1" x14ac:dyDescent="0.2">
      <c r="A66" s="62">
        <f t="shared" si="3"/>
        <v>1</v>
      </c>
      <c r="B66" s="357"/>
      <c r="C66" s="160"/>
      <c r="D66" s="160"/>
      <c r="E66" s="170" t="s">
        <v>48</v>
      </c>
      <c r="F66" s="167" t="s">
        <v>96</v>
      </c>
      <c r="G66" s="170" t="s">
        <v>49</v>
      </c>
      <c r="H66" s="160"/>
      <c r="I66" s="172" t="s">
        <v>52</v>
      </c>
      <c r="J66" s="170" t="s">
        <v>54</v>
      </c>
      <c r="K66" s="170" t="s">
        <v>56</v>
      </c>
      <c r="L66" s="170" t="s">
        <v>57</v>
      </c>
      <c r="M66" s="170" t="s">
        <v>45</v>
      </c>
      <c r="N66" s="170" t="s">
        <v>58</v>
      </c>
      <c r="O66" s="257" t="s">
        <v>73</v>
      </c>
      <c r="P66" s="173"/>
      <c r="Q66" s="173"/>
      <c r="R66" s="63"/>
      <c r="S66" s="17"/>
      <c r="T66" s="17"/>
      <c r="W66" s="17"/>
      <c r="X66" s="65" t="s">
        <v>50</v>
      </c>
      <c r="Y66" s="65" t="s">
        <v>51</v>
      </c>
      <c r="Z66" s="65" t="s">
        <v>53</v>
      </c>
      <c r="AA66" s="65" t="s">
        <v>55</v>
      </c>
      <c r="AB66" s="17"/>
      <c r="AC66" s="17"/>
      <c r="AD66" s="17"/>
      <c r="AP66" s="4"/>
      <c r="AQ66" s="54"/>
      <c r="AR66" s="44"/>
      <c r="AS66" s="32"/>
      <c r="AT66" s="4"/>
      <c r="AU66" s="4"/>
      <c r="AV66" s="4"/>
      <c r="AW66" s="55"/>
      <c r="AX66" s="56"/>
      <c r="AY66" s="34"/>
      <c r="AZ66" s="34"/>
      <c r="BA66" s="34"/>
      <c r="BB66" s="34"/>
      <c r="BC66" s="34"/>
      <c r="BD66" s="34"/>
      <c r="BE66" s="34"/>
      <c r="BF66" s="34"/>
      <c r="BG66" s="34"/>
      <c r="BH66" s="34"/>
      <c r="BI66" s="4"/>
      <c r="BJ66" s="4"/>
      <c r="BK66" s="4"/>
      <c r="BL66" s="17"/>
      <c r="BM66" s="17"/>
      <c r="BN66" s="17"/>
      <c r="BO66" s="17"/>
      <c r="BP66" s="17"/>
      <c r="BQ66" s="17"/>
      <c r="BR66" s="17"/>
      <c r="BS66" s="66"/>
      <c r="BT66" s="17"/>
      <c r="BU66" s="17"/>
      <c r="BV66" s="17"/>
      <c r="BW66" s="17"/>
      <c r="BX66" s="17"/>
      <c r="BY66" s="17"/>
      <c r="BZ66" s="17"/>
      <c r="CA66" s="17"/>
      <c r="CB66" s="17"/>
      <c r="CC66" s="17"/>
      <c r="CD66" s="17"/>
      <c r="CE66" s="17"/>
      <c r="CF66" s="17"/>
      <c r="CG66" s="17"/>
      <c r="CH66" s="17"/>
      <c r="CI66" s="17"/>
      <c r="CJ66" s="17"/>
      <c r="CK66" s="17"/>
      <c r="CL66" s="17"/>
      <c r="CM66" s="17"/>
      <c r="CN66" s="17"/>
      <c r="CO66" s="17"/>
      <c r="CP66" s="17"/>
      <c r="CQ66" s="17"/>
      <c r="CR66" s="17"/>
      <c r="CS66" s="17"/>
      <c r="CT66" s="17"/>
      <c r="CU66" s="17"/>
      <c r="CV66" s="17"/>
      <c r="CW66" s="17"/>
      <c r="CX66" s="17"/>
      <c r="CY66" s="17"/>
      <c r="CZ66" s="17"/>
      <c r="DA66" s="17"/>
      <c r="DB66" s="17"/>
      <c r="DC66" s="17"/>
      <c r="DD66" s="17"/>
      <c r="DE66" s="17"/>
      <c r="DF66" s="17"/>
      <c r="DG66" s="17"/>
      <c r="DH66" s="17"/>
      <c r="DI66" s="17"/>
      <c r="DJ66" s="17"/>
      <c r="DK66" s="17"/>
      <c r="DL66" s="17"/>
      <c r="DM66" s="17"/>
      <c r="DN66" s="17"/>
      <c r="DO66" s="17"/>
      <c r="DP66" s="17"/>
      <c r="DQ66" s="17"/>
      <c r="DR66" s="17"/>
      <c r="DS66" s="17"/>
      <c r="DT66" s="17"/>
      <c r="DU66" s="17"/>
      <c r="DV66" s="17"/>
      <c r="DW66" s="17"/>
      <c r="DX66" s="17"/>
      <c r="DY66" s="17"/>
      <c r="DZ66" s="17"/>
      <c r="EA66" s="17"/>
      <c r="EB66" s="17"/>
      <c r="EC66" s="17"/>
      <c r="ED66" s="17"/>
      <c r="EE66" s="17"/>
      <c r="EF66" s="17"/>
      <c r="EG66" s="17"/>
      <c r="EH66" s="17"/>
      <c r="EI66" s="17"/>
      <c r="EJ66" s="17"/>
      <c r="EK66" s="17"/>
      <c r="EL66" s="17"/>
      <c r="EM66" s="17"/>
      <c r="EN66" s="17"/>
      <c r="EO66" s="17"/>
      <c r="EP66" s="17"/>
      <c r="EQ66" s="17"/>
      <c r="ER66" s="17"/>
      <c r="ES66" s="17"/>
      <c r="ET66" s="17"/>
      <c r="EU66" s="17"/>
    </row>
    <row r="67" spans="1:151" ht="7.5" customHeight="1" thickBot="1" x14ac:dyDescent="0.25">
      <c r="A67" s="165">
        <f t="shared" si="3"/>
        <v>1</v>
      </c>
      <c r="B67" s="160"/>
      <c r="C67" s="160"/>
      <c r="D67" s="160"/>
      <c r="E67" s="160"/>
      <c r="F67" s="160"/>
      <c r="G67" s="144"/>
      <c r="H67" s="160"/>
      <c r="I67" s="169"/>
      <c r="J67" s="144"/>
      <c r="K67" s="144"/>
      <c r="L67" s="144"/>
      <c r="M67" s="160"/>
      <c r="N67" s="144"/>
      <c r="O67" s="160"/>
      <c r="P67" s="160"/>
      <c r="Q67" s="160"/>
      <c r="R67" s="63"/>
      <c r="S67" s="17"/>
      <c r="T67" s="17"/>
      <c r="U67" s="17"/>
      <c r="V67" s="17"/>
      <c r="W67" s="17"/>
      <c r="X67" s="65"/>
      <c r="Y67" s="75"/>
      <c r="Z67" s="65"/>
      <c r="AA67" s="65"/>
      <c r="AB67" s="17"/>
      <c r="AD67" s="17"/>
      <c r="AP67" s="4"/>
      <c r="AQ67" s="54"/>
      <c r="AR67" s="44"/>
      <c r="AS67" s="32"/>
      <c r="AT67" s="4"/>
      <c r="AU67" s="4"/>
      <c r="AV67" s="4"/>
      <c r="AW67" s="55"/>
      <c r="AX67" s="56"/>
      <c r="AY67" s="34"/>
      <c r="AZ67" s="34"/>
      <c r="BA67" s="34"/>
      <c r="BB67" s="34"/>
      <c r="BC67" s="34"/>
      <c r="BD67" s="34"/>
      <c r="BE67" s="34"/>
      <c r="BF67" s="34"/>
      <c r="BG67" s="34"/>
      <c r="BH67" s="34"/>
      <c r="BI67" s="4"/>
      <c r="BJ67" s="4"/>
      <c r="BK67" s="4"/>
      <c r="BL67" s="17"/>
      <c r="BM67" s="17"/>
      <c r="BN67" s="17"/>
      <c r="BO67" s="17"/>
      <c r="BP67" s="17"/>
      <c r="BQ67" s="17"/>
      <c r="BR67" s="17"/>
      <c r="BS67" s="66"/>
      <c r="BT67" s="17"/>
      <c r="BU67" s="17"/>
      <c r="BV67" s="17"/>
      <c r="BW67" s="17"/>
      <c r="BX67" s="17"/>
      <c r="BY67" s="17"/>
      <c r="BZ67" s="17"/>
      <c r="CA67" s="17"/>
      <c r="CB67" s="17"/>
      <c r="CC67" s="17"/>
      <c r="CD67" s="17"/>
      <c r="CE67" s="17"/>
      <c r="CF67" s="17"/>
      <c r="CG67" s="17"/>
      <c r="CH67" s="17"/>
      <c r="CI67" s="17"/>
      <c r="CJ67" s="17"/>
      <c r="CK67" s="17"/>
      <c r="CL67" s="17"/>
      <c r="CM67" s="17"/>
      <c r="CN67" s="17"/>
      <c r="CO67" s="17"/>
      <c r="CP67" s="17"/>
      <c r="CQ67" s="17"/>
      <c r="CR67" s="17"/>
      <c r="CS67" s="17"/>
      <c r="CT67" s="17"/>
      <c r="CU67" s="17"/>
      <c r="CV67" s="17"/>
      <c r="CW67" s="17"/>
      <c r="CX67" s="17"/>
      <c r="CY67" s="17"/>
      <c r="CZ67" s="17"/>
      <c r="DA67" s="17"/>
      <c r="DB67" s="17"/>
      <c r="DC67" s="17"/>
      <c r="DD67" s="17"/>
      <c r="DE67" s="17"/>
      <c r="DF67" s="17"/>
      <c r="DG67" s="17"/>
      <c r="DH67" s="17"/>
      <c r="DI67" s="17"/>
      <c r="DJ67" s="17"/>
      <c r="DK67" s="17"/>
      <c r="DL67" s="17"/>
      <c r="DM67" s="17"/>
      <c r="DN67" s="17"/>
      <c r="DO67" s="17"/>
      <c r="DP67" s="17"/>
      <c r="DQ67" s="17"/>
      <c r="DR67" s="17"/>
      <c r="DS67" s="17"/>
      <c r="DT67" s="17"/>
      <c r="DU67" s="17"/>
      <c r="DV67" s="17"/>
      <c r="DW67" s="17"/>
      <c r="DX67" s="17"/>
      <c r="DY67" s="17"/>
      <c r="DZ67" s="17"/>
      <c r="EA67" s="17"/>
      <c r="EB67" s="17"/>
      <c r="EC67" s="17"/>
      <c r="ED67" s="17"/>
      <c r="EE67" s="17"/>
      <c r="EF67" s="17"/>
      <c r="EG67" s="17"/>
      <c r="EH67" s="17"/>
      <c r="EI67" s="17"/>
      <c r="EJ67" s="17"/>
      <c r="EK67" s="17"/>
      <c r="EL67" s="17"/>
      <c r="EM67" s="17"/>
      <c r="EN67" s="17"/>
      <c r="EO67" s="17"/>
      <c r="EP67" s="17"/>
      <c r="EQ67" s="17"/>
      <c r="ER67" s="17"/>
      <c r="ES67" s="17"/>
      <c r="ET67" s="17"/>
      <c r="EU67" s="17"/>
    </row>
    <row r="68" spans="1:151" s="17" customFormat="1" ht="17.25" customHeight="1" thickBot="1" x14ac:dyDescent="0.25">
      <c r="A68" s="165">
        <f t="shared" si="3"/>
        <v>1</v>
      </c>
      <c r="B68" s="201" t="s">
        <v>60</v>
      </c>
      <c r="C68" s="203"/>
      <c r="D68" s="203"/>
      <c r="E68" s="203"/>
      <c r="F68" s="203"/>
      <c r="G68" s="288"/>
      <c r="H68" s="289"/>
      <c r="I68" s="290">
        <v>2</v>
      </c>
      <c r="J68" s="292">
        <f>SUM(AG68,AJ68)*0.0153</f>
        <v>1.6914999999999999E-2</v>
      </c>
      <c r="K68" s="292"/>
      <c r="L68" s="292"/>
      <c r="M68" s="289"/>
      <c r="N68" s="289"/>
      <c r="O68" s="289"/>
      <c r="P68" s="289"/>
      <c r="Q68" s="203"/>
      <c r="R68" s="124"/>
      <c r="U68" s="127">
        <v>10.5</v>
      </c>
      <c r="V68" s="128">
        <v>4</v>
      </c>
      <c r="X68" s="71">
        <f>IF(G68&lt;0.125,(G68*23),IF(G68&lt;0.209,(G68*27),IF(G68&lt;0.288,(G68*29),IF(G68&lt;0.375,(G68*31),(G68*33)))))</f>
        <v>0</v>
      </c>
      <c r="Y68" s="129">
        <f>M70+K70</f>
        <v>0.27063999999999999</v>
      </c>
      <c r="Z68" s="71">
        <f>L68+L70</f>
        <v>0.13532</v>
      </c>
      <c r="AA68" s="129">
        <f>J68</f>
        <v>1.6914999999999999E-2</v>
      </c>
      <c r="AF68" s="130">
        <f>$AR$5</f>
        <v>1</v>
      </c>
      <c r="AG68" s="92">
        <f>AF68*1.05</f>
        <v>1.05</v>
      </c>
      <c r="AH68" s="93">
        <v>1.8</v>
      </c>
      <c r="AI68" s="95">
        <f>E12</f>
        <v>0.1</v>
      </c>
      <c r="AJ68" s="95">
        <f>AI68/AH68</f>
        <v>5.5555555555555559E-2</v>
      </c>
      <c r="AK68" s="95">
        <f>AI68-AJ68</f>
        <v>4.4444444444444446E-2</v>
      </c>
      <c r="AP68" s="4"/>
      <c r="AQ68" s="54"/>
      <c r="AR68" s="44"/>
      <c r="AS68" s="32"/>
      <c r="AT68" s="4"/>
      <c r="AU68" s="4"/>
      <c r="AV68" s="4"/>
      <c r="AW68" s="55"/>
      <c r="AX68" s="56"/>
      <c r="AY68" s="34"/>
      <c r="AZ68" s="34"/>
      <c r="BA68" s="34"/>
      <c r="BB68" s="34"/>
      <c r="BC68" s="34"/>
      <c r="BD68" s="34"/>
      <c r="BE68" s="34"/>
      <c r="BF68" s="34"/>
      <c r="BG68" s="34"/>
      <c r="BH68" s="34"/>
      <c r="BI68" s="4"/>
      <c r="BJ68" s="4"/>
      <c r="BK68" s="4"/>
      <c r="BS68" s="66"/>
    </row>
    <row r="69" spans="1:151" s="17" customFormat="1" ht="4.5" customHeight="1" x14ac:dyDescent="0.2">
      <c r="A69" s="165">
        <f t="shared" si="3"/>
        <v>1</v>
      </c>
      <c r="B69" s="201"/>
      <c r="C69" s="203"/>
      <c r="D69" s="203"/>
      <c r="E69" s="203"/>
      <c r="F69" s="206"/>
      <c r="G69" s="288"/>
      <c r="H69" s="289"/>
      <c r="I69" s="290"/>
      <c r="J69" s="292"/>
      <c r="K69" s="292"/>
      <c r="L69" s="292"/>
      <c r="M69" s="289"/>
      <c r="N69" s="289"/>
      <c r="O69" s="289"/>
      <c r="P69" s="289"/>
      <c r="Q69" s="203"/>
      <c r="R69" s="124"/>
      <c r="X69" s="71"/>
      <c r="Y69" s="129"/>
      <c r="Z69" s="71"/>
      <c r="AA69" s="129"/>
      <c r="AC69" s="71"/>
      <c r="AP69" s="4"/>
      <c r="AQ69" s="54"/>
      <c r="AR69" s="44"/>
      <c r="AS69" s="32"/>
      <c r="AT69" s="4"/>
      <c r="AU69" s="4"/>
      <c r="AV69" s="4"/>
      <c r="AW69" s="55"/>
      <c r="AX69" s="56"/>
      <c r="AY69" s="34"/>
      <c r="AZ69" s="34"/>
      <c r="BA69" s="34"/>
      <c r="BB69" s="34"/>
      <c r="BC69" s="34"/>
      <c r="BD69" s="34"/>
      <c r="BE69" s="34"/>
      <c r="BF69" s="34"/>
      <c r="BG69" s="34"/>
      <c r="BH69" s="34"/>
      <c r="BI69" s="4"/>
      <c r="BJ69" s="4"/>
      <c r="BK69" s="4"/>
      <c r="BS69" s="66"/>
    </row>
    <row r="70" spans="1:151" s="17" customFormat="1" ht="17.25" customHeight="1" thickBot="1" x14ac:dyDescent="0.25">
      <c r="A70" s="165">
        <f t="shared" si="3"/>
        <v>1</v>
      </c>
      <c r="B70" s="201" t="s">
        <v>62</v>
      </c>
      <c r="C70" s="203"/>
      <c r="D70" s="203"/>
      <c r="E70" s="203"/>
      <c r="F70" s="131">
        <v>0.66666666666666663</v>
      </c>
      <c r="G70" s="288">
        <f>IF(F70=E72,0.9999,IF(E72&lt;F70,(E72+1-F70),(E72-F70)))</f>
        <v>0.81250000000000011</v>
      </c>
      <c r="H70" s="289"/>
      <c r="I70" s="290">
        <f>1.5*BA1</f>
        <v>1.5</v>
      </c>
      <c r="J70" s="292">
        <f>Y68*I70</f>
        <v>0.40595999999999999</v>
      </c>
      <c r="K70" s="293">
        <f>16*J68-M70</f>
        <v>0.27063999999999999</v>
      </c>
      <c r="L70" s="293">
        <f>J70-SUM(K70,M70)</f>
        <v>0.13532</v>
      </c>
      <c r="M70" s="292">
        <f>$AU$6</f>
        <v>0</v>
      </c>
      <c r="N70" s="300" t="s">
        <v>16</v>
      </c>
      <c r="O70" s="359" t="s">
        <v>98</v>
      </c>
      <c r="P70" s="359"/>
      <c r="Q70" s="208"/>
      <c r="R70" s="124"/>
      <c r="X70" s="71">
        <f>IF(G70&lt;0.125,(G70*23),IF(G70&lt;0.209,(G70*25),IF(G70&lt;0.288,(G70*29),IF(G70&lt;0.375,(G70*31),(G70*33)))))</f>
        <v>26.812500000000004</v>
      </c>
      <c r="Y70" s="133">
        <f>SUM(Y68,K72)</f>
        <v>1.08256</v>
      </c>
      <c r="Z70" s="71">
        <f>Y70*(I72-1)</f>
        <v>0.86604800000000004</v>
      </c>
      <c r="AA70" s="129">
        <f>SUM(K70:L70)</f>
        <v>0.40595999999999999</v>
      </c>
      <c r="AP70" s="4"/>
      <c r="AQ70" s="54"/>
      <c r="AR70" s="44"/>
      <c r="AS70" s="32"/>
      <c r="AT70" s="4"/>
      <c r="AU70" s="4"/>
      <c r="AV70" s="4"/>
      <c r="AW70" s="55"/>
      <c r="AX70" s="56"/>
      <c r="AY70" s="34"/>
      <c r="AZ70" s="34"/>
      <c r="BA70" s="34"/>
      <c r="BB70" s="34"/>
      <c r="BC70" s="34"/>
      <c r="BD70" s="34"/>
      <c r="BE70" s="34"/>
      <c r="BF70" s="34"/>
      <c r="BG70" s="34"/>
      <c r="BH70" s="34"/>
      <c r="BI70" s="4"/>
      <c r="BJ70" s="4"/>
      <c r="BK70" s="4"/>
      <c r="BS70" s="66"/>
    </row>
    <row r="71" spans="1:151" s="17" customFormat="1" ht="4.5" customHeight="1" x14ac:dyDescent="0.2">
      <c r="A71" s="165">
        <f t="shared" si="3"/>
        <v>1</v>
      </c>
      <c r="B71" s="201"/>
      <c r="C71" s="203"/>
      <c r="D71" s="203"/>
      <c r="E71" s="206"/>
      <c r="F71" s="217"/>
      <c r="G71" s="299"/>
      <c r="H71" s="289"/>
      <c r="I71" s="290"/>
      <c r="J71" s="292"/>
      <c r="K71" s="293"/>
      <c r="L71" s="293"/>
      <c r="M71" s="301"/>
      <c r="N71" s="302"/>
      <c r="O71" s="303"/>
      <c r="P71" s="304"/>
      <c r="Q71" s="203"/>
      <c r="R71" s="124"/>
      <c r="S71" s="4"/>
      <c r="T71" s="4"/>
      <c r="U71" s="4"/>
      <c r="X71" s="71"/>
      <c r="Y71" s="133"/>
      <c r="Z71" s="71"/>
      <c r="AA71" s="129"/>
      <c r="AC71" s="96"/>
      <c r="AD71" s="4"/>
      <c r="AP71" s="4"/>
      <c r="AQ71" s="54"/>
      <c r="AR71" s="44"/>
      <c r="AS71" s="32"/>
      <c r="AT71" s="4"/>
      <c r="AU71" s="4"/>
      <c r="AV71" s="4"/>
      <c r="AW71" s="55"/>
      <c r="AX71" s="56"/>
      <c r="AY71" s="34"/>
      <c r="AZ71" s="34"/>
      <c r="BA71" s="34"/>
      <c r="BB71" s="34"/>
      <c r="BC71" s="34"/>
      <c r="BD71" s="34"/>
      <c r="BE71" s="34"/>
      <c r="BF71" s="34"/>
      <c r="BG71" s="34"/>
      <c r="BH71" s="34"/>
      <c r="BI71" s="4"/>
      <c r="BJ71" s="4"/>
      <c r="BK71" s="4"/>
      <c r="BS71" s="66"/>
    </row>
    <row r="72" spans="1:151" s="17" customFormat="1" ht="17.25" customHeight="1" thickBot="1" x14ac:dyDescent="0.25">
      <c r="A72" s="165">
        <f t="shared" si="3"/>
        <v>1</v>
      </c>
      <c r="B72" s="201" t="s">
        <v>63</v>
      </c>
      <c r="C72" s="203"/>
      <c r="D72" s="203"/>
      <c r="E72" s="132">
        <v>0.47916666666666669</v>
      </c>
      <c r="F72" s="298">
        <f>E72</f>
        <v>0.47916666666666669</v>
      </c>
      <c r="G72" s="288">
        <f>IF(F72=E74,0.9999,IF(E74&lt;F72,(E74+1-F72),(E74-F72)))</f>
        <v>0.14583333333333331</v>
      </c>
      <c r="H72" s="289"/>
      <c r="I72" s="290">
        <f>AH68*BA1</f>
        <v>1.8</v>
      </c>
      <c r="J72" s="292">
        <f>Y70*I72</f>
        <v>1.9486079999999999</v>
      </c>
      <c r="K72" s="293">
        <f>SUM(Z68,Y68)*2</f>
        <v>0.81191999999999998</v>
      </c>
      <c r="L72" s="293">
        <f>Z70-Z68</f>
        <v>0.73072800000000004</v>
      </c>
      <c r="M72" s="289"/>
      <c r="N72" s="305">
        <f>IF(G70&lt;0.135,32,IF(G70&lt;0.1563,30,28))</f>
        <v>28</v>
      </c>
      <c r="O72" s="359" t="s">
        <v>99</v>
      </c>
      <c r="P72" s="359"/>
      <c r="Q72" s="208"/>
      <c r="R72" s="124"/>
      <c r="AP72" s="4"/>
      <c r="AQ72" s="54"/>
      <c r="AR72" s="44"/>
      <c r="AS72" s="32"/>
      <c r="AT72" s="4"/>
      <c r="AU72" s="4"/>
      <c r="AV72" s="4"/>
      <c r="AW72" s="55"/>
      <c r="AX72" s="56"/>
      <c r="AY72" s="34"/>
      <c r="AZ72" s="34"/>
      <c r="BA72" s="34"/>
      <c r="BB72" s="34"/>
      <c r="BC72" s="34"/>
      <c r="BD72" s="34"/>
      <c r="BE72" s="34"/>
      <c r="BF72" s="34"/>
      <c r="BG72" s="34"/>
      <c r="BH72" s="34"/>
      <c r="BI72" s="4"/>
      <c r="BJ72" s="4"/>
      <c r="BK72" s="4"/>
      <c r="BS72" s="66"/>
    </row>
    <row r="73" spans="1:151" s="17" customFormat="1" ht="4.5" customHeight="1" x14ac:dyDescent="0.2">
      <c r="A73" s="165">
        <f t="shared" si="3"/>
        <v>1</v>
      </c>
      <c r="B73" s="201"/>
      <c r="C73" s="203"/>
      <c r="D73" s="203"/>
      <c r="E73" s="134"/>
      <c r="F73" s="203"/>
      <c r="G73" s="299"/>
      <c r="H73" s="289"/>
      <c r="I73" s="290"/>
      <c r="J73" s="306"/>
      <c r="K73" s="307"/>
      <c r="L73" s="308"/>
      <c r="M73" s="289"/>
      <c r="N73" s="309"/>
      <c r="O73" s="310"/>
      <c r="P73" s="310"/>
      <c r="Q73" s="203"/>
      <c r="R73" s="124"/>
      <c r="AC73" s="71"/>
      <c r="AP73" s="4"/>
      <c r="AQ73" s="54"/>
      <c r="AR73" s="44"/>
      <c r="AS73" s="32"/>
      <c r="AT73" s="4"/>
      <c r="AU73" s="4"/>
      <c r="AV73" s="4"/>
      <c r="AW73" s="55"/>
      <c r="AX73" s="56"/>
      <c r="AY73" s="34"/>
      <c r="AZ73" s="34"/>
      <c r="BA73" s="34"/>
      <c r="BB73" s="34"/>
      <c r="BC73" s="34"/>
      <c r="BD73" s="34"/>
      <c r="BE73" s="34"/>
      <c r="BF73" s="34"/>
      <c r="BG73" s="34"/>
      <c r="BH73" s="34"/>
      <c r="BI73" s="4"/>
      <c r="BJ73" s="4"/>
      <c r="BK73" s="4"/>
      <c r="BS73" s="66"/>
    </row>
    <row r="74" spans="1:151" s="17" customFormat="1" ht="17.25" customHeight="1" thickBot="1" x14ac:dyDescent="0.25">
      <c r="A74" s="165">
        <f t="shared" si="3"/>
        <v>1</v>
      </c>
      <c r="B74" s="201" t="s">
        <v>95</v>
      </c>
      <c r="C74" s="203"/>
      <c r="D74" s="203"/>
      <c r="E74" s="131">
        <v>0.625</v>
      </c>
      <c r="F74" s="202"/>
      <c r="G74" s="289"/>
      <c r="H74" s="289"/>
      <c r="I74" s="289"/>
      <c r="J74" s="289"/>
      <c r="K74" s="289"/>
      <c r="L74" s="289"/>
      <c r="M74" s="289"/>
      <c r="N74" s="289"/>
      <c r="O74" s="289"/>
      <c r="P74" s="289"/>
      <c r="Q74" s="203"/>
      <c r="R74" s="124"/>
      <c r="T74" s="82">
        <f>IF(U74&lt;&gt;"",U74,0)</f>
        <v>0</v>
      </c>
      <c r="U74" s="83">
        <f>IF(A66&lt;&gt;1,"",IF(K70&lt;0,101%,M70/SUM(M70,K70)))</f>
        <v>0</v>
      </c>
      <c r="AP74" s="4"/>
      <c r="AQ74" s="54"/>
      <c r="AR74" s="44"/>
      <c r="AS74" s="32"/>
      <c r="AT74" s="4"/>
      <c r="AU74" s="4"/>
      <c r="AV74" s="4"/>
      <c r="AW74" s="55"/>
      <c r="AX74" s="56"/>
      <c r="AY74" s="34"/>
      <c r="AZ74" s="34"/>
      <c r="BA74" s="34"/>
      <c r="BB74" s="34"/>
      <c r="BC74" s="34"/>
      <c r="BD74" s="34"/>
      <c r="BE74" s="34"/>
      <c r="BF74" s="34"/>
      <c r="BG74" s="34"/>
      <c r="BH74" s="34"/>
      <c r="BI74" s="4"/>
      <c r="BJ74" s="4"/>
      <c r="BK74" s="4"/>
      <c r="BS74" s="66"/>
    </row>
    <row r="75" spans="1:151" s="8" customFormat="1" ht="7.5" customHeight="1" x14ac:dyDescent="0.2">
      <c r="A75" s="165">
        <f t="shared" si="3"/>
        <v>1</v>
      </c>
      <c r="B75" s="160"/>
      <c r="C75" s="160"/>
      <c r="D75" s="160"/>
      <c r="E75" s="193"/>
      <c r="F75" s="160"/>
      <c r="G75" s="160"/>
      <c r="H75" s="160"/>
      <c r="I75" s="160"/>
      <c r="J75" s="160"/>
      <c r="K75" s="160"/>
      <c r="L75" s="160"/>
      <c r="M75" s="160"/>
      <c r="N75" s="160"/>
      <c r="O75" s="160"/>
      <c r="P75" s="160"/>
      <c r="Q75" s="160"/>
      <c r="R75" s="63"/>
      <c r="S75" s="17"/>
      <c r="T75" s="17"/>
      <c r="U75" s="17"/>
      <c r="V75" s="4"/>
      <c r="W75" s="17"/>
      <c r="X75" s="17"/>
      <c r="Y75" s="17"/>
      <c r="Z75" s="17"/>
      <c r="AA75" s="17"/>
      <c r="AB75" s="17"/>
      <c r="AC75" s="55"/>
      <c r="AD75" s="17"/>
      <c r="AP75" s="4"/>
      <c r="AQ75" s="54"/>
      <c r="AR75" s="44"/>
      <c r="AS75" s="32"/>
      <c r="AT75" s="4"/>
      <c r="AU75" s="4"/>
      <c r="AV75" s="4"/>
      <c r="AW75" s="55"/>
      <c r="AX75" s="56"/>
      <c r="AY75" s="34"/>
      <c r="AZ75" s="34"/>
      <c r="BA75" s="34"/>
      <c r="BB75" s="34"/>
      <c r="BC75" s="34"/>
      <c r="BD75" s="34"/>
      <c r="BE75" s="34"/>
      <c r="BF75" s="34"/>
      <c r="BG75" s="34"/>
      <c r="BH75" s="34"/>
      <c r="BI75" s="4"/>
      <c r="BJ75" s="4"/>
      <c r="BK75" s="4"/>
      <c r="BL75" s="4"/>
      <c r="BM75" s="4"/>
      <c r="BN75" s="4"/>
      <c r="BO75" s="4"/>
      <c r="BP75" s="4"/>
      <c r="BQ75" s="4"/>
      <c r="BR75" s="4"/>
      <c r="BS75" s="66"/>
      <c r="BT75" s="4"/>
      <c r="BU75" s="4"/>
      <c r="BV75" s="4"/>
      <c r="BW75" s="4"/>
      <c r="BX75" s="4"/>
      <c r="BY75" s="4"/>
      <c r="BZ75" s="4"/>
      <c r="CA75" s="4"/>
      <c r="CB75" s="4"/>
      <c r="CC75" s="4"/>
      <c r="CD75" s="4"/>
      <c r="CE75" s="4"/>
      <c r="CF75" s="4"/>
      <c r="CG75" s="4"/>
      <c r="CH75" s="4"/>
      <c r="CI75" s="4"/>
      <c r="CJ75" s="4"/>
      <c r="CK75" s="4"/>
      <c r="CL75" s="4"/>
      <c r="CM75" s="4"/>
      <c r="CN75" s="4"/>
      <c r="CO75" s="4"/>
      <c r="CP75" s="4"/>
      <c r="CQ75" s="4"/>
      <c r="CR75" s="4"/>
      <c r="CS75" s="4"/>
      <c r="CT75" s="4"/>
      <c r="CU75" s="4"/>
      <c r="CV75" s="4"/>
      <c r="CW75" s="4"/>
      <c r="CX75" s="4"/>
      <c r="CY75" s="4"/>
      <c r="CZ75" s="4"/>
      <c r="DA75" s="4"/>
      <c r="DB75" s="4"/>
      <c r="DC75" s="4"/>
      <c r="DD75" s="4"/>
      <c r="DE75" s="4"/>
      <c r="DF75" s="4"/>
      <c r="DG75" s="4"/>
      <c r="DH75" s="4"/>
      <c r="DI75" s="4"/>
      <c r="DJ75" s="4"/>
      <c r="DK75" s="4"/>
      <c r="DL75" s="4"/>
      <c r="DM75" s="4"/>
      <c r="DN75" s="4"/>
      <c r="DO75" s="4"/>
      <c r="DP75" s="4"/>
      <c r="DQ75" s="4"/>
      <c r="DR75" s="4"/>
      <c r="DS75" s="4"/>
      <c r="DT75" s="4"/>
      <c r="DU75" s="4"/>
      <c r="DV75" s="4"/>
      <c r="DW75" s="4"/>
      <c r="DX75" s="4"/>
      <c r="DY75" s="4"/>
      <c r="DZ75" s="4"/>
      <c r="EA75" s="4"/>
      <c r="EB75" s="4"/>
      <c r="EC75" s="4"/>
      <c r="ED75" s="4"/>
      <c r="EE75" s="4"/>
      <c r="EF75" s="4"/>
      <c r="EG75" s="4"/>
      <c r="EH75" s="4"/>
      <c r="EI75" s="4"/>
      <c r="EJ75" s="4"/>
      <c r="EK75" s="4"/>
      <c r="EL75" s="4"/>
      <c r="EM75" s="4"/>
      <c r="EN75" s="4"/>
      <c r="EO75" s="4"/>
      <c r="EP75" s="4"/>
      <c r="EQ75" s="4"/>
      <c r="ER75" s="4"/>
      <c r="ES75" s="4"/>
      <c r="ET75" s="4"/>
      <c r="EU75" s="4"/>
    </row>
    <row r="76" spans="1:151" ht="18" x14ac:dyDescent="0.2">
      <c r="A76" s="165">
        <f t="shared" si="3"/>
        <v>1</v>
      </c>
      <c r="B76" s="84"/>
      <c r="C76" s="160"/>
      <c r="D76" s="160"/>
      <c r="E76" s="286" t="str">
        <f>IF(SUM(F70,E72,E74)=0,"ZEITEN EINGEBEN",IF(OR(OR(G70&lt;0.625,G70&gt;1),OR(G72&lt;0.1041,G72&gt;0.1459)),"ZEITEINGABEN KORRIGIEREN",""))</f>
        <v/>
      </c>
      <c r="F76" s="196"/>
      <c r="G76" s="196"/>
      <c r="H76" s="191"/>
      <c r="I76" s="191"/>
      <c r="J76" s="191"/>
      <c r="K76" s="191"/>
      <c r="L76" s="191"/>
      <c r="M76" s="191"/>
      <c r="N76" s="160"/>
      <c r="O76" s="160"/>
      <c r="P76" s="160"/>
      <c r="Q76" s="160"/>
      <c r="R76" s="63"/>
      <c r="S76" s="17"/>
      <c r="T76" s="17"/>
      <c r="U76" s="17"/>
      <c r="V76" s="17"/>
      <c r="W76" s="17"/>
      <c r="X76" s="17"/>
      <c r="Y76" s="17"/>
      <c r="Z76" s="17"/>
      <c r="AA76" s="17"/>
      <c r="AB76" s="17"/>
      <c r="AD76" s="17"/>
      <c r="AP76" s="4"/>
      <c r="AQ76" s="54"/>
      <c r="AR76" s="44"/>
      <c r="AS76" s="32"/>
      <c r="AT76" s="4"/>
      <c r="AU76" s="4"/>
      <c r="AV76" s="4"/>
      <c r="AW76" s="55"/>
      <c r="AX76" s="56"/>
      <c r="AY76" s="34"/>
      <c r="AZ76" s="34"/>
      <c r="BA76" s="34"/>
      <c r="BB76" s="34"/>
      <c r="BC76" s="34"/>
      <c r="BD76" s="34"/>
      <c r="BE76" s="34"/>
      <c r="BF76" s="34"/>
      <c r="BG76" s="34"/>
      <c r="BH76" s="34"/>
      <c r="BI76" s="4"/>
      <c r="BJ76" s="4"/>
      <c r="BK76" s="4"/>
      <c r="BL76" s="17"/>
      <c r="BM76" s="17"/>
      <c r="BN76" s="17"/>
      <c r="BO76" s="17"/>
      <c r="BP76" s="17"/>
      <c r="BQ76" s="17"/>
      <c r="BR76" s="17"/>
      <c r="BS76" s="66"/>
      <c r="BT76" s="17"/>
      <c r="BU76" s="17"/>
      <c r="BV76" s="17"/>
      <c r="BW76" s="17"/>
      <c r="BX76" s="17"/>
      <c r="BY76" s="17"/>
      <c r="BZ76" s="17"/>
      <c r="CA76" s="17"/>
      <c r="CB76" s="17"/>
      <c r="CC76" s="17"/>
      <c r="CD76" s="17"/>
      <c r="CE76" s="17"/>
      <c r="CF76" s="17"/>
      <c r="CG76" s="17"/>
      <c r="CH76" s="17"/>
      <c r="CI76" s="17"/>
      <c r="CJ76" s="17"/>
      <c r="CK76" s="17"/>
      <c r="CL76" s="17"/>
      <c r="CM76" s="17"/>
      <c r="CN76" s="17"/>
      <c r="CO76" s="17"/>
      <c r="CP76" s="17"/>
      <c r="CQ76" s="17"/>
      <c r="CR76" s="17"/>
      <c r="CS76" s="17"/>
      <c r="CT76" s="17"/>
      <c r="CU76" s="17"/>
      <c r="CV76" s="17"/>
      <c r="CW76" s="17"/>
      <c r="CX76" s="17"/>
      <c r="CY76" s="17"/>
      <c r="CZ76" s="17"/>
      <c r="DA76" s="17"/>
      <c r="DB76" s="17"/>
      <c r="DC76" s="17"/>
      <c r="DD76" s="17"/>
      <c r="DE76" s="17"/>
      <c r="DF76" s="17"/>
      <c r="DG76" s="17"/>
      <c r="DH76" s="17"/>
      <c r="DI76" s="17"/>
      <c r="DJ76" s="17"/>
      <c r="DK76" s="17"/>
      <c r="DL76" s="17"/>
      <c r="DM76" s="17"/>
      <c r="DN76" s="17"/>
      <c r="DO76" s="17"/>
      <c r="DP76" s="17"/>
      <c r="DQ76" s="17"/>
      <c r="DR76" s="17"/>
      <c r="DS76" s="17"/>
      <c r="DT76" s="17"/>
      <c r="DU76" s="17"/>
      <c r="DV76" s="17"/>
      <c r="DW76" s="17"/>
      <c r="DX76" s="17"/>
      <c r="DY76" s="17"/>
      <c r="DZ76" s="17"/>
      <c r="EA76" s="17"/>
      <c r="EB76" s="17"/>
      <c r="EC76" s="17"/>
      <c r="ED76" s="17"/>
      <c r="EE76" s="17"/>
      <c r="EF76" s="17"/>
      <c r="EG76" s="17"/>
      <c r="EH76" s="17"/>
      <c r="EI76" s="17"/>
      <c r="EJ76" s="17"/>
      <c r="EK76" s="17"/>
      <c r="EL76" s="17"/>
      <c r="EM76" s="17"/>
      <c r="EN76" s="17"/>
      <c r="EO76" s="17"/>
      <c r="EP76" s="17"/>
      <c r="EQ76" s="17"/>
      <c r="ER76" s="17"/>
      <c r="ES76" s="17"/>
      <c r="ET76" s="17"/>
      <c r="EU76" s="17"/>
    </row>
    <row r="77" spans="1:151" ht="18" x14ac:dyDescent="0.2">
      <c r="A77" s="165">
        <f t="shared" si="3"/>
        <v>1</v>
      </c>
      <c r="B77" s="84"/>
      <c r="C77" s="160"/>
      <c r="D77" s="190"/>
      <c r="E77" s="191"/>
      <c r="F77" s="188"/>
      <c r="G77" s="191"/>
      <c r="H77" s="191"/>
      <c r="I77" s="191"/>
      <c r="J77" s="191"/>
      <c r="K77" s="191"/>
      <c r="L77" s="191"/>
      <c r="M77" s="191"/>
      <c r="N77" s="160"/>
      <c r="O77" s="160"/>
      <c r="P77" s="160"/>
      <c r="Q77" s="160"/>
      <c r="R77" s="63"/>
      <c r="S77" s="17"/>
      <c r="T77" s="17"/>
      <c r="U77" s="17"/>
      <c r="V77" s="17"/>
      <c r="W77" s="17"/>
      <c r="X77" s="17"/>
      <c r="Y77" s="17"/>
      <c r="Z77" s="17"/>
      <c r="AA77" s="17"/>
      <c r="AB77" s="17"/>
      <c r="AC77" s="17"/>
      <c r="AD77" s="17"/>
      <c r="AP77" s="4"/>
      <c r="AQ77" s="54"/>
      <c r="AR77" s="44"/>
      <c r="AS77" s="32"/>
      <c r="AT77" s="4"/>
      <c r="AU77" s="4"/>
      <c r="AV77" s="4"/>
      <c r="AW77" s="55"/>
      <c r="AX77" s="56"/>
      <c r="AY77" s="34"/>
      <c r="AZ77" s="34"/>
      <c r="BA77" s="34"/>
      <c r="BB77" s="34"/>
      <c r="BC77" s="34"/>
      <c r="BD77" s="34"/>
      <c r="BE77" s="34"/>
      <c r="BF77" s="34"/>
      <c r="BG77" s="34"/>
      <c r="BH77" s="34"/>
      <c r="BI77" s="4"/>
      <c r="BJ77" s="4"/>
      <c r="BK77" s="4"/>
      <c r="BL77" s="17"/>
      <c r="BM77" s="17"/>
      <c r="BN77" s="17"/>
      <c r="BO77" s="17"/>
      <c r="BP77" s="17"/>
      <c r="BQ77" s="17"/>
      <c r="BR77" s="17"/>
      <c r="BS77" s="66"/>
      <c r="BT77" s="17"/>
      <c r="BU77" s="17"/>
      <c r="BV77" s="17"/>
      <c r="BW77" s="17"/>
      <c r="BX77" s="17"/>
      <c r="BY77" s="17"/>
      <c r="BZ77" s="17"/>
      <c r="CA77" s="17"/>
      <c r="CB77" s="17"/>
      <c r="CC77" s="17"/>
      <c r="CD77" s="17"/>
      <c r="CE77" s="17"/>
      <c r="CF77" s="17"/>
      <c r="CG77" s="17"/>
      <c r="CH77" s="17"/>
      <c r="CI77" s="17"/>
      <c r="CJ77" s="17"/>
      <c r="CK77" s="17"/>
      <c r="CL77" s="17"/>
      <c r="CM77" s="17"/>
      <c r="CN77" s="17"/>
      <c r="CO77" s="17"/>
      <c r="CP77" s="17"/>
      <c r="CQ77" s="17"/>
      <c r="CR77" s="17"/>
      <c r="CS77" s="17"/>
      <c r="CT77" s="17"/>
      <c r="CU77" s="17"/>
      <c r="CV77" s="17"/>
      <c r="CW77" s="17"/>
      <c r="CX77" s="17"/>
      <c r="CY77" s="17"/>
      <c r="CZ77" s="17"/>
      <c r="DA77" s="17"/>
      <c r="DB77" s="17"/>
      <c r="DC77" s="17"/>
      <c r="DD77" s="17"/>
      <c r="DE77" s="17"/>
      <c r="DF77" s="17"/>
      <c r="DG77" s="17"/>
      <c r="DH77" s="17"/>
      <c r="DI77" s="17"/>
      <c r="DJ77" s="17"/>
      <c r="DK77" s="17"/>
      <c r="DL77" s="17"/>
      <c r="DM77" s="17"/>
      <c r="DN77" s="17"/>
      <c r="DO77" s="17"/>
      <c r="DP77" s="17"/>
      <c r="DQ77" s="17"/>
      <c r="DR77" s="17"/>
      <c r="DS77" s="17"/>
      <c r="DT77" s="17"/>
      <c r="DU77" s="17"/>
      <c r="DV77" s="17"/>
      <c r="DW77" s="17"/>
      <c r="DX77" s="17"/>
      <c r="DY77" s="17"/>
      <c r="DZ77" s="17"/>
      <c r="EA77" s="17"/>
      <c r="EB77" s="17"/>
      <c r="EC77" s="17"/>
      <c r="ED77" s="17"/>
      <c r="EE77" s="17"/>
      <c r="EF77" s="17"/>
      <c r="EG77" s="17"/>
      <c r="EH77" s="17"/>
      <c r="EI77" s="17"/>
      <c r="EJ77" s="17"/>
      <c r="EK77" s="17"/>
      <c r="EL77" s="17"/>
      <c r="EM77" s="17"/>
      <c r="EN77" s="17"/>
      <c r="EO77" s="17"/>
      <c r="EP77" s="17"/>
      <c r="EQ77" s="17"/>
      <c r="ER77" s="17"/>
      <c r="ES77" s="17"/>
      <c r="ET77" s="17"/>
      <c r="EU77" s="17"/>
    </row>
    <row r="78" spans="1:151" ht="18" x14ac:dyDescent="0.2">
      <c r="A78" s="165">
        <f t="shared" si="3"/>
        <v>1</v>
      </c>
      <c r="B78" s="98"/>
      <c r="C78" s="218"/>
      <c r="D78" s="218"/>
      <c r="E78" s="160"/>
      <c r="F78" s="216"/>
      <c r="G78" s="216"/>
      <c r="H78" s="144"/>
      <c r="I78" s="144"/>
      <c r="J78" s="144"/>
      <c r="K78" s="144"/>
      <c r="L78" s="160"/>
      <c r="M78" s="144"/>
      <c r="N78" s="160"/>
      <c r="O78" s="160"/>
      <c r="P78" s="160"/>
      <c r="Q78" s="160"/>
      <c r="R78" s="63"/>
      <c r="S78" s="17"/>
      <c r="T78" s="17"/>
      <c r="U78" s="17"/>
      <c r="V78" s="17"/>
      <c r="W78" s="17"/>
      <c r="X78" s="17"/>
      <c r="Y78" s="17"/>
      <c r="Z78" s="17"/>
      <c r="AA78" s="17"/>
      <c r="AB78" s="17"/>
      <c r="AC78" s="17"/>
      <c r="AD78" s="17"/>
      <c r="AP78" s="4"/>
      <c r="AQ78" s="54"/>
      <c r="AR78" s="44"/>
      <c r="AS78" s="32"/>
      <c r="AT78" s="4"/>
      <c r="AU78" s="4"/>
      <c r="AV78" s="4"/>
      <c r="AW78" s="55"/>
      <c r="AX78" s="56"/>
      <c r="AY78" s="34"/>
      <c r="AZ78" s="34"/>
      <c r="BA78" s="34"/>
      <c r="BB78" s="34"/>
      <c r="BC78" s="34"/>
      <c r="BD78" s="34"/>
      <c r="BE78" s="34"/>
      <c r="BF78" s="34"/>
      <c r="BG78" s="34"/>
      <c r="BH78" s="34"/>
      <c r="BI78" s="4"/>
      <c r="BJ78" s="4"/>
      <c r="BK78" s="4"/>
      <c r="BL78" s="17"/>
      <c r="BM78" s="17"/>
      <c r="BN78" s="17"/>
      <c r="BO78" s="17"/>
      <c r="BP78" s="17"/>
      <c r="BQ78" s="17"/>
      <c r="BR78" s="17"/>
      <c r="BS78" s="66"/>
      <c r="BT78" s="17"/>
      <c r="BU78" s="17"/>
      <c r="BV78" s="17"/>
      <c r="BW78" s="17"/>
      <c r="BX78" s="17"/>
      <c r="BY78" s="17"/>
      <c r="BZ78" s="17"/>
      <c r="CA78" s="17"/>
      <c r="CB78" s="17"/>
      <c r="CC78" s="17"/>
      <c r="CD78" s="17"/>
      <c r="CE78" s="17"/>
      <c r="CF78" s="17"/>
      <c r="CG78" s="17"/>
      <c r="CH78" s="17"/>
      <c r="CI78" s="17"/>
      <c r="CJ78" s="17"/>
      <c r="CK78" s="17"/>
      <c r="CL78" s="17"/>
      <c r="CM78" s="17"/>
      <c r="CN78" s="17"/>
      <c r="CO78" s="17"/>
      <c r="CP78" s="17"/>
      <c r="CQ78" s="17"/>
      <c r="CR78" s="17"/>
      <c r="CS78" s="17"/>
      <c r="CT78" s="17"/>
      <c r="CU78" s="17"/>
      <c r="CV78" s="17"/>
      <c r="CW78" s="17"/>
      <c r="CX78" s="17"/>
      <c r="CY78" s="17"/>
      <c r="CZ78" s="17"/>
      <c r="DA78" s="17"/>
      <c r="DB78" s="17"/>
      <c r="DC78" s="17"/>
      <c r="DD78" s="17"/>
      <c r="DE78" s="17"/>
      <c r="DF78" s="17"/>
      <c r="DG78" s="17"/>
      <c r="DH78" s="17"/>
      <c r="DI78" s="17"/>
      <c r="DJ78" s="17"/>
      <c r="DK78" s="17"/>
      <c r="DL78" s="17"/>
      <c r="DM78" s="17"/>
      <c r="DN78" s="17"/>
      <c r="DO78" s="17"/>
      <c r="DP78" s="17"/>
      <c r="DQ78" s="17"/>
      <c r="DR78" s="17"/>
      <c r="DS78" s="17"/>
      <c r="DT78" s="17"/>
      <c r="DU78" s="17"/>
      <c r="DV78" s="17"/>
      <c r="DW78" s="17"/>
      <c r="DX78" s="17"/>
      <c r="DY78" s="17"/>
      <c r="DZ78" s="17"/>
      <c r="EA78" s="17"/>
      <c r="EB78" s="17"/>
      <c r="EC78" s="17"/>
      <c r="ED78" s="17"/>
      <c r="EE78" s="17"/>
      <c r="EF78" s="17"/>
      <c r="EG78" s="17"/>
      <c r="EH78" s="17"/>
      <c r="EI78" s="17"/>
      <c r="EJ78" s="17"/>
      <c r="EK78" s="17"/>
      <c r="EL78" s="17"/>
      <c r="EM78" s="17"/>
      <c r="EN78" s="17"/>
      <c r="EO78" s="17"/>
      <c r="EP78" s="17"/>
      <c r="EQ78" s="17"/>
      <c r="ER78" s="17"/>
      <c r="ES78" s="17"/>
      <c r="ET78" s="17"/>
      <c r="EU78" s="17"/>
    </row>
    <row r="79" spans="1:151" ht="18" hidden="1" x14ac:dyDescent="0.25">
      <c r="A79" s="165">
        <f t="shared" ref="A79:A92" si="4">IF(SAUERKÜRZEL=$B$79,1,0)</f>
        <v>0</v>
      </c>
      <c r="B79" s="357" t="s">
        <v>26</v>
      </c>
      <c r="C79" s="144"/>
      <c r="D79" s="144"/>
      <c r="E79" s="259" t="s">
        <v>1</v>
      </c>
      <c r="F79" s="169"/>
      <c r="G79" s="144"/>
      <c r="H79" s="144"/>
      <c r="I79" s="144"/>
      <c r="J79" s="144"/>
      <c r="K79" s="144"/>
      <c r="L79" s="160"/>
      <c r="M79" s="144"/>
      <c r="N79" s="161"/>
      <c r="O79" s="161"/>
      <c r="P79" s="160"/>
      <c r="Q79" s="160"/>
      <c r="R79" s="63"/>
      <c r="S79" s="17"/>
      <c r="T79" s="17"/>
      <c r="U79" s="17"/>
      <c r="V79" s="17"/>
      <c r="W79" s="17"/>
      <c r="X79" s="65"/>
      <c r="Y79" s="65"/>
      <c r="Z79" s="65"/>
      <c r="AA79" s="65"/>
      <c r="AB79" s="17"/>
      <c r="AC79" s="17"/>
      <c r="AD79" s="17"/>
      <c r="AP79" s="4"/>
      <c r="AQ79" s="54"/>
      <c r="AR79" s="44"/>
      <c r="AS79" s="32"/>
      <c r="AT79" s="4"/>
      <c r="AU79" s="4"/>
      <c r="AV79" s="4"/>
      <c r="AW79" s="55"/>
      <c r="AX79" s="56"/>
      <c r="AY79" s="34"/>
      <c r="AZ79" s="34"/>
      <c r="BA79" s="34"/>
      <c r="BB79" s="34"/>
      <c r="BC79" s="34"/>
      <c r="BD79" s="34"/>
      <c r="BE79" s="34"/>
      <c r="BF79" s="34"/>
      <c r="BG79" s="34"/>
      <c r="BH79" s="34"/>
      <c r="BI79" s="4"/>
      <c r="BJ79" s="4"/>
      <c r="BK79" s="4"/>
      <c r="BL79" s="17"/>
      <c r="BM79" s="17"/>
      <c r="BN79" s="17"/>
      <c r="BO79" s="17"/>
      <c r="BP79" s="17"/>
      <c r="BQ79" s="17"/>
      <c r="BR79" s="17"/>
      <c r="BS79" s="66"/>
      <c r="BT79" s="17"/>
      <c r="BU79" s="17"/>
      <c r="BV79" s="17"/>
      <c r="BW79" s="17"/>
      <c r="BX79" s="17"/>
      <c r="BY79" s="17"/>
      <c r="BZ79" s="17"/>
      <c r="CA79" s="17"/>
      <c r="CB79" s="17"/>
      <c r="CC79" s="17"/>
      <c r="CD79" s="17"/>
      <c r="CE79" s="17"/>
      <c r="CF79" s="17"/>
      <c r="CG79" s="17"/>
      <c r="CH79" s="17"/>
      <c r="CI79" s="17"/>
      <c r="CJ79" s="17"/>
      <c r="CK79" s="17"/>
      <c r="CL79" s="17"/>
      <c r="CM79" s="17"/>
      <c r="CN79" s="17"/>
      <c r="CO79" s="17"/>
      <c r="CP79" s="17"/>
      <c r="CQ79" s="17"/>
      <c r="CR79" s="17"/>
      <c r="CS79" s="17"/>
      <c r="CT79" s="17"/>
      <c r="CU79" s="17"/>
      <c r="CV79" s="17"/>
      <c r="CW79" s="17"/>
      <c r="CX79" s="17"/>
      <c r="CY79" s="17"/>
      <c r="CZ79" s="17"/>
      <c r="DA79" s="17"/>
      <c r="DB79" s="17"/>
      <c r="DC79" s="17"/>
      <c r="DD79" s="17"/>
      <c r="DE79" s="17"/>
      <c r="DF79" s="17"/>
      <c r="DG79" s="17"/>
      <c r="DH79" s="17"/>
      <c r="DI79" s="17"/>
      <c r="DJ79" s="17"/>
      <c r="DK79" s="17"/>
      <c r="DL79" s="17"/>
      <c r="DM79" s="17"/>
      <c r="DN79" s="17"/>
      <c r="DO79" s="17"/>
      <c r="DP79" s="17"/>
      <c r="DQ79" s="17"/>
      <c r="DR79" s="17"/>
      <c r="DS79" s="17"/>
      <c r="DT79" s="17"/>
      <c r="DU79" s="17"/>
      <c r="DV79" s="17"/>
      <c r="DW79" s="17"/>
      <c r="DX79" s="17"/>
      <c r="DY79" s="17"/>
      <c r="DZ79" s="17"/>
      <c r="EA79" s="17"/>
      <c r="EB79" s="17"/>
      <c r="EC79" s="17"/>
      <c r="ED79" s="17"/>
      <c r="EE79" s="17"/>
      <c r="EF79" s="17"/>
      <c r="EG79" s="17"/>
      <c r="EH79" s="17"/>
      <c r="EI79" s="17"/>
      <c r="EJ79" s="17"/>
      <c r="EK79" s="17"/>
      <c r="EL79" s="17"/>
      <c r="EM79" s="17"/>
      <c r="EN79" s="17"/>
      <c r="EO79" s="17"/>
      <c r="EP79" s="17"/>
      <c r="EQ79" s="17"/>
      <c r="ER79" s="17"/>
      <c r="ES79" s="17"/>
      <c r="ET79" s="17"/>
      <c r="EU79" s="17"/>
    </row>
    <row r="80" spans="1:151" ht="86.25" hidden="1" customHeight="1" x14ac:dyDescent="0.2">
      <c r="A80" s="165">
        <f t="shared" si="4"/>
        <v>0</v>
      </c>
      <c r="B80" s="357"/>
      <c r="C80" s="160"/>
      <c r="D80" s="160"/>
      <c r="E80" s="170" t="s">
        <v>48</v>
      </c>
      <c r="F80" s="170" t="s">
        <v>96</v>
      </c>
      <c r="G80" s="170" t="s">
        <v>49</v>
      </c>
      <c r="H80" s="160"/>
      <c r="I80" s="172" t="s">
        <v>52</v>
      </c>
      <c r="J80" s="170" t="s">
        <v>54</v>
      </c>
      <c r="K80" s="170" t="s">
        <v>56</v>
      </c>
      <c r="L80" s="170" t="s">
        <v>57</v>
      </c>
      <c r="M80" s="170" t="s">
        <v>45</v>
      </c>
      <c r="N80" s="170" t="s">
        <v>58</v>
      </c>
      <c r="O80" s="257" t="s">
        <v>59</v>
      </c>
      <c r="P80" s="226"/>
      <c r="Q80" s="160"/>
      <c r="R80" s="99"/>
      <c r="S80" s="17"/>
      <c r="T80" s="17"/>
      <c r="W80" s="17"/>
      <c r="X80" s="65" t="s">
        <v>50</v>
      </c>
      <c r="Y80" s="100" t="s">
        <v>93</v>
      </c>
      <c r="Z80" s="65" t="s">
        <v>53</v>
      </c>
      <c r="AA80" s="65" t="s">
        <v>55</v>
      </c>
      <c r="AB80" s="101"/>
      <c r="AC80" s="17"/>
      <c r="AD80" s="17"/>
      <c r="AP80" s="4"/>
      <c r="AQ80" s="54"/>
      <c r="AR80" s="44"/>
      <c r="AS80" s="32"/>
      <c r="AT80" s="4"/>
      <c r="AU80" s="4"/>
      <c r="AV80" s="4"/>
      <c r="AW80" s="55"/>
      <c r="AX80" s="56"/>
      <c r="AY80" s="34"/>
      <c r="AZ80" s="34"/>
      <c r="BA80" s="34"/>
      <c r="BB80" s="34"/>
      <c r="BC80" s="34"/>
      <c r="BD80" s="34"/>
      <c r="BE80" s="34"/>
      <c r="BF80" s="34"/>
      <c r="BG80" s="34"/>
      <c r="BH80" s="34"/>
      <c r="BI80" s="4"/>
      <c r="BJ80" s="4"/>
      <c r="BK80" s="4"/>
      <c r="BL80" s="17"/>
      <c r="BM80" s="17"/>
      <c r="BN80" s="17"/>
      <c r="BO80" s="17"/>
      <c r="BP80" s="17"/>
      <c r="BQ80" s="17"/>
      <c r="BR80" s="17"/>
      <c r="BS80" s="66"/>
      <c r="BT80" s="17"/>
      <c r="BU80" s="17"/>
      <c r="BV80" s="17"/>
      <c r="BW80" s="17"/>
      <c r="BX80" s="17"/>
      <c r="BY80" s="17"/>
      <c r="BZ80" s="17"/>
      <c r="CA80" s="17"/>
      <c r="CB80" s="17"/>
      <c r="CC80" s="17"/>
      <c r="CD80" s="17"/>
      <c r="CE80" s="17"/>
      <c r="CF80" s="17"/>
      <c r="CG80" s="17"/>
      <c r="CH80" s="17"/>
      <c r="CI80" s="17"/>
      <c r="CJ80" s="17"/>
      <c r="CK80" s="17"/>
      <c r="CL80" s="17"/>
      <c r="CM80" s="17"/>
      <c r="CN80" s="17"/>
      <c r="CO80" s="17"/>
      <c r="CP80" s="17"/>
      <c r="CQ80" s="17"/>
      <c r="CR80" s="17"/>
      <c r="CS80" s="17"/>
      <c r="CT80" s="17"/>
      <c r="CU80" s="17"/>
      <c r="CV80" s="17"/>
      <c r="CW80" s="17"/>
      <c r="CX80" s="17"/>
      <c r="CY80" s="17"/>
      <c r="CZ80" s="17"/>
      <c r="DA80" s="17"/>
      <c r="DB80" s="17"/>
      <c r="DC80" s="17"/>
      <c r="DD80" s="17"/>
      <c r="DE80" s="17"/>
      <c r="DF80" s="17"/>
      <c r="DG80" s="17"/>
      <c r="DH80" s="17"/>
      <c r="DI80" s="17"/>
      <c r="DJ80" s="17"/>
      <c r="DK80" s="17"/>
      <c r="DL80" s="17"/>
      <c r="DM80" s="17"/>
      <c r="DN80" s="17"/>
      <c r="DO80" s="17"/>
      <c r="DP80" s="17"/>
      <c r="DQ80" s="17"/>
      <c r="DR80" s="17"/>
      <c r="DS80" s="17"/>
      <c r="DT80" s="17"/>
      <c r="DU80" s="17"/>
      <c r="DV80" s="17"/>
      <c r="DW80" s="17"/>
      <c r="DX80" s="17"/>
      <c r="DY80" s="17"/>
      <c r="DZ80" s="17"/>
      <c r="EA80" s="17"/>
      <c r="EB80" s="17"/>
      <c r="EC80" s="17"/>
      <c r="ED80" s="17"/>
      <c r="EE80" s="17"/>
      <c r="EF80" s="17"/>
      <c r="EG80" s="17"/>
      <c r="EH80" s="17"/>
      <c r="EI80" s="17"/>
      <c r="EJ80" s="17"/>
      <c r="EK80" s="17"/>
      <c r="EL80" s="17"/>
      <c r="EM80" s="17"/>
      <c r="EN80" s="17"/>
      <c r="EO80" s="17"/>
      <c r="EP80" s="17"/>
      <c r="EQ80" s="17"/>
      <c r="ER80" s="17"/>
      <c r="ES80" s="17"/>
      <c r="ET80" s="17"/>
      <c r="EU80" s="17"/>
    </row>
    <row r="81" spans="1:151" ht="9" hidden="1" customHeight="1" thickBot="1" x14ac:dyDescent="0.25">
      <c r="A81" s="165">
        <f t="shared" si="4"/>
        <v>0</v>
      </c>
      <c r="B81" s="48"/>
      <c r="C81" s="160"/>
      <c r="D81" s="160"/>
      <c r="E81" s="144"/>
      <c r="F81" s="160"/>
      <c r="G81" s="144"/>
      <c r="H81" s="160"/>
      <c r="I81" s="169"/>
      <c r="J81" s="144"/>
      <c r="K81" s="144"/>
      <c r="L81" s="144"/>
      <c r="M81" s="160"/>
      <c r="N81" s="144"/>
      <c r="O81" s="160"/>
      <c r="P81" s="160"/>
      <c r="Q81" s="160"/>
      <c r="R81" s="63"/>
      <c r="S81" s="17"/>
      <c r="T81" s="17"/>
      <c r="U81" s="17"/>
      <c r="V81" s="17"/>
      <c r="W81" s="17"/>
      <c r="X81" s="65"/>
      <c r="Y81" s="65"/>
      <c r="Z81" s="65"/>
      <c r="AA81" s="65"/>
      <c r="AB81" s="101"/>
      <c r="AD81" s="17"/>
      <c r="AP81" s="4"/>
      <c r="AQ81" s="54"/>
      <c r="AR81" s="44"/>
      <c r="AS81" s="32"/>
      <c r="AT81" s="4"/>
      <c r="AU81" s="4"/>
      <c r="AV81" s="4"/>
      <c r="AW81" s="55"/>
      <c r="AX81" s="56"/>
      <c r="AY81" s="34"/>
      <c r="AZ81" s="34"/>
      <c r="BA81" s="34"/>
      <c r="BB81" s="34"/>
      <c r="BC81" s="34"/>
      <c r="BD81" s="34"/>
      <c r="BE81" s="34"/>
      <c r="BF81" s="34"/>
      <c r="BG81" s="34"/>
      <c r="BH81" s="34"/>
      <c r="BI81" s="4"/>
      <c r="BJ81" s="4"/>
      <c r="BK81" s="4"/>
      <c r="BL81" s="17"/>
      <c r="BM81" s="17"/>
      <c r="BN81" s="17"/>
      <c r="BO81" s="17"/>
      <c r="BP81" s="17"/>
      <c r="BQ81" s="17"/>
      <c r="BR81" s="17"/>
      <c r="BS81" s="66"/>
      <c r="BT81" s="17"/>
      <c r="BU81" s="17"/>
      <c r="BV81" s="17"/>
      <c r="BW81" s="17"/>
      <c r="BX81" s="17"/>
      <c r="BY81" s="17"/>
      <c r="BZ81" s="17"/>
      <c r="CA81" s="17"/>
      <c r="CB81" s="17"/>
      <c r="CC81" s="17"/>
      <c r="CD81" s="17"/>
      <c r="CE81" s="17"/>
      <c r="CF81" s="17"/>
      <c r="CG81" s="17"/>
      <c r="CH81" s="17"/>
      <c r="CI81" s="17"/>
      <c r="CJ81" s="17"/>
      <c r="CK81" s="17"/>
      <c r="CL81" s="17"/>
      <c r="CM81" s="17"/>
      <c r="CN81" s="17"/>
      <c r="CO81" s="17"/>
      <c r="CP81" s="17"/>
      <c r="CQ81" s="17"/>
      <c r="CR81" s="17"/>
      <c r="CS81" s="17"/>
      <c r="CT81" s="17"/>
      <c r="CU81" s="17"/>
      <c r="CV81" s="17"/>
      <c r="CW81" s="17"/>
      <c r="CX81" s="17"/>
      <c r="CY81" s="17"/>
      <c r="CZ81" s="17"/>
      <c r="DA81" s="17"/>
      <c r="DB81" s="17"/>
      <c r="DC81" s="17"/>
      <c r="DD81" s="17"/>
      <c r="DE81" s="17"/>
      <c r="DF81" s="17"/>
      <c r="DG81" s="17"/>
      <c r="DH81" s="17"/>
      <c r="DI81" s="17"/>
      <c r="DJ81" s="17"/>
      <c r="DK81" s="17"/>
      <c r="DL81" s="17"/>
      <c r="DM81" s="17"/>
      <c r="DN81" s="17"/>
      <c r="DO81" s="17"/>
      <c r="DP81" s="17"/>
      <c r="DQ81" s="17"/>
      <c r="DR81" s="17"/>
      <c r="DS81" s="17"/>
      <c r="DT81" s="17"/>
      <c r="DU81" s="17"/>
      <c r="DV81" s="17"/>
      <c r="DW81" s="17"/>
      <c r="DX81" s="17"/>
      <c r="DY81" s="17"/>
      <c r="DZ81" s="17"/>
      <c r="EA81" s="17"/>
      <c r="EB81" s="17"/>
      <c r="EC81" s="17"/>
      <c r="ED81" s="17"/>
      <c r="EE81" s="17"/>
      <c r="EF81" s="17"/>
      <c r="EG81" s="17"/>
      <c r="EH81" s="17"/>
      <c r="EI81" s="17"/>
      <c r="EJ81" s="17"/>
      <c r="EK81" s="17"/>
      <c r="EL81" s="17"/>
      <c r="EM81" s="17"/>
      <c r="EN81" s="17"/>
      <c r="EO81" s="17"/>
      <c r="EP81" s="17"/>
      <c r="EQ81" s="17"/>
      <c r="ER81" s="17"/>
      <c r="ES81" s="17"/>
      <c r="ET81" s="17"/>
      <c r="EU81" s="17"/>
    </row>
    <row r="82" spans="1:151" s="17" customFormat="1" ht="18.75" hidden="1" thickBot="1" x14ac:dyDescent="0.25">
      <c r="A82" s="165">
        <f t="shared" si="4"/>
        <v>0</v>
      </c>
      <c r="B82" s="126" t="s">
        <v>60</v>
      </c>
      <c r="C82" s="203"/>
      <c r="D82" s="203"/>
      <c r="E82" s="203"/>
      <c r="F82" s="203"/>
      <c r="G82" s="289"/>
      <c r="H82" s="289"/>
      <c r="I82" s="290">
        <v>2</v>
      </c>
      <c r="J82" s="292">
        <f>SUM(AG82,AJ82)*0.0208</f>
        <v>2.2964324324324326E-2</v>
      </c>
      <c r="K82" s="311"/>
      <c r="L82" s="289"/>
      <c r="M82" s="289"/>
      <c r="N82" s="289"/>
      <c r="O82" s="289"/>
      <c r="P82" s="289"/>
      <c r="Q82" s="203"/>
      <c r="R82" s="124"/>
      <c r="U82" s="127">
        <v>10.5</v>
      </c>
      <c r="V82" s="128">
        <v>4</v>
      </c>
      <c r="Y82" s="129"/>
      <c r="AB82" s="21"/>
      <c r="AF82" s="130">
        <f>$AR$5</f>
        <v>1</v>
      </c>
      <c r="AG82" s="92">
        <f>AF82*1.05</f>
        <v>1.05</v>
      </c>
      <c r="AH82" s="93">
        <v>1.85</v>
      </c>
      <c r="AI82" s="95">
        <f>E12</f>
        <v>0.1</v>
      </c>
      <c r="AJ82" s="95">
        <f>AI82/AH82</f>
        <v>5.4054054054054057E-2</v>
      </c>
      <c r="AK82" s="95">
        <f>AI82-AJ82</f>
        <v>4.5945945945945948E-2</v>
      </c>
      <c r="AP82" s="4"/>
      <c r="AQ82" s="54"/>
      <c r="AR82" s="44"/>
      <c r="AS82" s="32"/>
      <c r="AT82" s="4"/>
      <c r="AU82" s="4"/>
      <c r="AV82" s="4"/>
      <c r="AW82" s="55"/>
      <c r="AX82" s="56"/>
      <c r="AY82" s="34"/>
      <c r="AZ82" s="34"/>
      <c r="BA82" s="34"/>
      <c r="BB82" s="34"/>
      <c r="BC82" s="34"/>
      <c r="BD82" s="34"/>
      <c r="BE82" s="34"/>
      <c r="BF82" s="34"/>
      <c r="BG82" s="34"/>
      <c r="BH82" s="34"/>
      <c r="BI82" s="4"/>
      <c r="BJ82" s="4"/>
      <c r="BK82" s="4"/>
      <c r="BS82" s="66"/>
    </row>
    <row r="83" spans="1:151" s="17" customFormat="1" ht="4.5" hidden="1" customHeight="1" x14ac:dyDescent="0.2">
      <c r="A83" s="165">
        <f t="shared" si="4"/>
        <v>0</v>
      </c>
      <c r="B83" s="126"/>
      <c r="C83" s="203"/>
      <c r="D83" s="203"/>
      <c r="E83" s="203"/>
      <c r="F83" s="206"/>
      <c r="G83" s="289"/>
      <c r="H83" s="289"/>
      <c r="I83" s="290"/>
      <c r="J83" s="306"/>
      <c r="K83" s="311"/>
      <c r="L83" s="289"/>
      <c r="M83" s="289"/>
      <c r="N83" s="289"/>
      <c r="O83" s="289"/>
      <c r="P83" s="289"/>
      <c r="Q83" s="203"/>
      <c r="R83" s="124"/>
      <c r="Y83" s="129"/>
      <c r="AB83" s="21"/>
      <c r="AP83" s="4"/>
      <c r="AQ83" s="54"/>
      <c r="AR83" s="44"/>
      <c r="AS83" s="32"/>
      <c r="AT83" s="4"/>
      <c r="AU83" s="4"/>
      <c r="AV83" s="4"/>
      <c r="AW83" s="55"/>
      <c r="AX83" s="56"/>
      <c r="AY83" s="34"/>
      <c r="AZ83" s="34"/>
      <c r="BA83" s="34"/>
      <c r="BB83" s="34"/>
      <c r="BC83" s="34"/>
      <c r="BD83" s="34"/>
      <c r="BE83" s="34"/>
      <c r="BF83" s="34"/>
      <c r="BG83" s="34"/>
      <c r="BH83" s="34"/>
      <c r="BI83" s="4"/>
      <c r="BJ83" s="4"/>
      <c r="BK83" s="4"/>
      <c r="BS83" s="66"/>
    </row>
    <row r="84" spans="1:151" s="17" customFormat="1" ht="17.25" hidden="1" customHeight="1" thickBot="1" x14ac:dyDescent="0.25">
      <c r="A84" s="165">
        <f t="shared" si="4"/>
        <v>0</v>
      </c>
      <c r="B84" s="126" t="s">
        <v>62</v>
      </c>
      <c r="C84" s="203"/>
      <c r="D84" s="203"/>
      <c r="E84" s="203"/>
      <c r="F84" s="131"/>
      <c r="G84" s="288">
        <f>IF(F84=E86,0.9999,IF(E86&lt;F84,(E86+1-F84),(E86-F84)))</f>
        <v>0.99990000000000001</v>
      </c>
      <c r="H84" s="289"/>
      <c r="I84" s="290">
        <f>1.5*BA1</f>
        <v>1.5</v>
      </c>
      <c r="J84" s="292">
        <f>Y84*I84</f>
        <v>0.41335783783783786</v>
      </c>
      <c r="K84" s="293">
        <f>12*J82-M84</f>
        <v>0.27557189189189191</v>
      </c>
      <c r="L84" s="293">
        <f>J84-SUM(K84,M84)</f>
        <v>0.13778594594594595</v>
      </c>
      <c r="M84" s="292">
        <f>$AU$6</f>
        <v>0</v>
      </c>
      <c r="N84" s="300" t="s">
        <v>16</v>
      </c>
      <c r="O84" s="360" t="s">
        <v>98</v>
      </c>
      <c r="P84" s="360"/>
      <c r="Q84" s="203"/>
      <c r="R84" s="136"/>
      <c r="X84" s="71">
        <f>IF(G84&lt;0.125,(G84*23),IF(G84&lt;0.209,(G84*27),IF(G84&lt;0.288,(G84*29),IF(G84&lt;0.375,(G84*31),(G84*33)))))</f>
        <v>32.996699999999997</v>
      </c>
      <c r="Y84" s="129">
        <f>M84+K84</f>
        <v>0.27557189189189191</v>
      </c>
      <c r="Z84" s="71">
        <f>L82+L84</f>
        <v>0.13778594594594595</v>
      </c>
      <c r="AA84" s="129">
        <f>J82</f>
        <v>2.2964324324324326E-2</v>
      </c>
      <c r="AB84" s="21"/>
      <c r="AC84" s="71"/>
      <c r="AP84" s="4"/>
      <c r="AQ84" s="54"/>
      <c r="AR84" s="44"/>
      <c r="AS84" s="32"/>
      <c r="AT84" s="4"/>
      <c r="AU84" s="4"/>
      <c r="AV84" s="4"/>
      <c r="AW84" s="55"/>
      <c r="AX84" s="56"/>
      <c r="AY84" s="34"/>
      <c r="AZ84" s="34"/>
      <c r="BA84" s="34"/>
      <c r="BB84" s="34"/>
      <c r="BC84" s="34"/>
      <c r="BD84" s="34"/>
      <c r="BE84" s="34"/>
      <c r="BF84" s="34"/>
      <c r="BG84" s="34"/>
      <c r="BH84" s="34"/>
      <c r="BI84" s="4"/>
      <c r="BJ84" s="4"/>
      <c r="BK84" s="4"/>
      <c r="BS84" s="66"/>
    </row>
    <row r="85" spans="1:151" s="17" customFormat="1" ht="4.5" hidden="1" customHeight="1" x14ac:dyDescent="0.2">
      <c r="A85" s="165">
        <f t="shared" si="4"/>
        <v>0</v>
      </c>
      <c r="B85" s="126"/>
      <c r="C85" s="203"/>
      <c r="D85" s="203"/>
      <c r="E85" s="206"/>
      <c r="F85" s="217"/>
      <c r="G85" s="299"/>
      <c r="H85" s="289"/>
      <c r="I85" s="290"/>
      <c r="J85" s="292"/>
      <c r="K85" s="293"/>
      <c r="L85" s="293"/>
      <c r="M85" s="292"/>
      <c r="N85" s="302"/>
      <c r="O85" s="303"/>
      <c r="P85" s="303"/>
      <c r="Q85" s="203"/>
      <c r="R85" s="136"/>
      <c r="X85" s="71"/>
      <c r="Y85" s="129"/>
      <c r="Z85" s="71"/>
      <c r="AA85" s="129"/>
      <c r="AB85" s="21"/>
      <c r="AP85" s="4"/>
      <c r="AQ85" s="54"/>
      <c r="AR85" s="44"/>
      <c r="AS85" s="32"/>
      <c r="AT85" s="4"/>
      <c r="AU85" s="4"/>
      <c r="AV85" s="4"/>
      <c r="AW85" s="55"/>
      <c r="AX85" s="56"/>
      <c r="AY85" s="34"/>
      <c r="AZ85" s="34"/>
      <c r="BA85" s="34"/>
      <c r="BB85" s="34"/>
      <c r="BC85" s="34"/>
      <c r="BD85" s="34"/>
      <c r="BE85" s="34"/>
      <c r="BF85" s="34"/>
      <c r="BG85" s="34"/>
      <c r="BH85" s="34"/>
      <c r="BI85" s="4"/>
      <c r="BJ85" s="4"/>
      <c r="BK85" s="4"/>
      <c r="BS85" s="66"/>
    </row>
    <row r="86" spans="1:151" s="17" customFormat="1" ht="17.25" hidden="1" customHeight="1" thickBot="1" x14ac:dyDescent="0.25">
      <c r="A86" s="165">
        <f t="shared" si="4"/>
        <v>0</v>
      </c>
      <c r="B86" s="126" t="s">
        <v>63</v>
      </c>
      <c r="C86" s="203"/>
      <c r="D86" s="203"/>
      <c r="E86" s="132"/>
      <c r="F86" s="298">
        <f>E86</f>
        <v>0</v>
      </c>
      <c r="G86" s="288">
        <f>IF(F86=E88,0.9999,IF(E88&lt;F86,(E88+1-F86),(E88-F86)))</f>
        <v>0.99990000000000001</v>
      </c>
      <c r="H86" s="289"/>
      <c r="I86" s="290">
        <f>AH82*BA1</f>
        <v>1.85</v>
      </c>
      <c r="J86" s="292">
        <f>Y86*I86</f>
        <v>2.0392320000000002</v>
      </c>
      <c r="K86" s="293">
        <f>SUM(Z84,Y84)*2</f>
        <v>0.82671567567567572</v>
      </c>
      <c r="L86" s="293">
        <f>Z86-Z84</f>
        <v>0.79915848648648657</v>
      </c>
      <c r="M86" s="292"/>
      <c r="N86" s="305">
        <f>IF(G86&lt;0.135,32,IF(G86&lt;0.1563,30,28))</f>
        <v>28</v>
      </c>
      <c r="O86" s="360" t="s">
        <v>21</v>
      </c>
      <c r="P86" s="360"/>
      <c r="Q86" s="203"/>
      <c r="R86" s="124"/>
      <c r="X86" s="71">
        <f>IF(G86&lt;0.125,(G86*23),IF(G86&lt;0.209,(G86*25),IF(G86&lt;0.288,(G86*29),IF(G86&lt;0.375,(G86*31),(G86*33)))))</f>
        <v>32.996699999999997</v>
      </c>
      <c r="Y86" s="133">
        <f>SUM(Y84,K86)</f>
        <v>1.1022875675675676</v>
      </c>
      <c r="Z86" s="71">
        <f>Y86*(I86-1)</f>
        <v>0.93694443243243253</v>
      </c>
      <c r="AA86" s="129">
        <f>SUM(K84:L84)</f>
        <v>0.41335783783783786</v>
      </c>
      <c r="AB86" s="21"/>
      <c r="AC86" s="96"/>
      <c r="AP86" s="4"/>
      <c r="AQ86" s="54"/>
      <c r="AR86" s="44"/>
      <c r="AS86" s="32"/>
      <c r="AT86" s="4"/>
      <c r="AU86" s="4"/>
      <c r="AV86" s="4"/>
      <c r="AW86" s="55"/>
      <c r="AX86" s="56"/>
      <c r="AY86" s="34"/>
      <c r="AZ86" s="34"/>
      <c r="BA86" s="34"/>
      <c r="BB86" s="34"/>
      <c r="BC86" s="34"/>
      <c r="BD86" s="34"/>
      <c r="BE86" s="34"/>
      <c r="BF86" s="34"/>
      <c r="BG86" s="34"/>
      <c r="BH86" s="34"/>
      <c r="BI86" s="4"/>
      <c r="BJ86" s="4"/>
      <c r="BK86" s="4"/>
      <c r="BS86" s="66"/>
    </row>
    <row r="87" spans="1:151" ht="4.5" hidden="1" customHeight="1" x14ac:dyDescent="0.2">
      <c r="A87" s="165">
        <f t="shared" si="4"/>
        <v>0</v>
      </c>
      <c r="B87" s="110"/>
      <c r="C87" s="160"/>
      <c r="D87" s="160"/>
      <c r="E87" s="80"/>
      <c r="F87" s="160"/>
      <c r="G87" s="279"/>
      <c r="H87" s="264"/>
      <c r="I87" s="280"/>
      <c r="J87" s="281"/>
      <c r="K87" s="312"/>
      <c r="L87" s="313"/>
      <c r="M87" s="264"/>
      <c r="N87" s="314"/>
      <c r="O87" s="315"/>
      <c r="P87" s="316"/>
      <c r="Q87" s="160"/>
      <c r="R87" s="63"/>
      <c r="S87" s="4"/>
      <c r="T87" s="4"/>
      <c r="U87" s="4"/>
      <c r="V87" s="17"/>
      <c r="W87" s="17"/>
      <c r="X87" s="4"/>
      <c r="Y87" s="4"/>
      <c r="Z87" s="4"/>
      <c r="AA87" s="4"/>
      <c r="AB87" s="21"/>
      <c r="AD87" s="4"/>
      <c r="AP87" s="4"/>
      <c r="AQ87" s="54"/>
      <c r="AR87" s="44"/>
      <c r="AS87" s="32"/>
      <c r="AT87" s="4"/>
      <c r="AU87" s="4"/>
      <c r="AV87" s="4"/>
      <c r="AW87" s="55"/>
      <c r="AX87" s="56"/>
      <c r="AY87" s="34"/>
      <c r="AZ87" s="34"/>
      <c r="BA87" s="34"/>
      <c r="BB87" s="34"/>
      <c r="BC87" s="34"/>
      <c r="BD87" s="34"/>
      <c r="BE87" s="34"/>
      <c r="BF87" s="34"/>
      <c r="BG87" s="34"/>
      <c r="BH87" s="34"/>
      <c r="BI87" s="4"/>
      <c r="BJ87" s="4"/>
      <c r="BK87" s="4"/>
      <c r="BL87" s="17"/>
      <c r="BM87" s="17"/>
      <c r="BN87" s="17"/>
      <c r="BO87" s="17"/>
      <c r="BP87" s="17"/>
      <c r="BQ87" s="17"/>
      <c r="BR87" s="17"/>
      <c r="BS87" s="66"/>
      <c r="BT87" s="17"/>
      <c r="BU87" s="17"/>
      <c r="BV87" s="17"/>
      <c r="BW87" s="17"/>
      <c r="BX87" s="17"/>
      <c r="BY87" s="17"/>
      <c r="BZ87" s="17"/>
      <c r="CA87" s="17"/>
      <c r="CB87" s="17"/>
      <c r="CC87" s="17"/>
      <c r="CD87" s="17"/>
      <c r="CE87" s="17"/>
      <c r="CF87" s="17"/>
      <c r="CG87" s="17"/>
      <c r="CH87" s="17"/>
      <c r="CI87" s="17"/>
      <c r="CJ87" s="17"/>
      <c r="CK87" s="17"/>
      <c r="CL87" s="17"/>
      <c r="CM87" s="17"/>
      <c r="CN87" s="17"/>
      <c r="CO87" s="17"/>
      <c r="CP87" s="17"/>
      <c r="CQ87" s="17"/>
      <c r="CR87" s="17"/>
      <c r="CS87" s="17"/>
      <c r="CT87" s="17"/>
      <c r="CU87" s="17"/>
      <c r="CV87" s="17"/>
      <c r="CW87" s="17"/>
      <c r="CX87" s="17"/>
      <c r="CY87" s="17"/>
      <c r="CZ87" s="17"/>
      <c r="DA87" s="17"/>
      <c r="DB87" s="17"/>
      <c r="DC87" s="17"/>
      <c r="DD87" s="17"/>
      <c r="DE87" s="17"/>
      <c r="DF87" s="17"/>
      <c r="DG87" s="17"/>
      <c r="DH87" s="17"/>
      <c r="DI87" s="17"/>
      <c r="DJ87" s="17"/>
      <c r="DK87" s="17"/>
      <c r="DL87" s="17"/>
      <c r="DM87" s="17"/>
      <c r="DN87" s="17"/>
      <c r="DO87" s="17"/>
      <c r="DP87" s="17"/>
      <c r="DQ87" s="17"/>
      <c r="DR87" s="17"/>
      <c r="DS87" s="17"/>
      <c r="DT87" s="17"/>
      <c r="DU87" s="17"/>
      <c r="DV87" s="17"/>
      <c r="DW87" s="17"/>
      <c r="DX87" s="17"/>
      <c r="DY87" s="17"/>
      <c r="DZ87" s="17"/>
      <c r="EA87" s="17"/>
      <c r="EB87" s="17"/>
      <c r="EC87" s="17"/>
      <c r="ED87" s="17"/>
      <c r="EE87" s="17"/>
      <c r="EF87" s="17"/>
      <c r="EG87" s="17"/>
      <c r="EH87" s="17"/>
      <c r="EI87" s="17"/>
      <c r="EJ87" s="17"/>
      <c r="EK87" s="17"/>
      <c r="EL87" s="17"/>
      <c r="EM87" s="17"/>
      <c r="EN87" s="17"/>
      <c r="EO87" s="17"/>
      <c r="EP87" s="17"/>
      <c r="EQ87" s="17"/>
      <c r="ER87" s="17"/>
      <c r="ES87" s="17"/>
      <c r="ET87" s="17"/>
      <c r="EU87" s="17"/>
    </row>
    <row r="88" spans="1:151" ht="17.25" hidden="1" customHeight="1" thickBot="1" x14ac:dyDescent="0.25">
      <c r="A88" s="165">
        <f t="shared" si="4"/>
        <v>0</v>
      </c>
      <c r="B88" s="110" t="s">
        <v>95</v>
      </c>
      <c r="C88" s="193"/>
      <c r="D88" s="179"/>
      <c r="E88" s="72"/>
      <c r="F88" s="179"/>
      <c r="G88" s="264"/>
      <c r="H88" s="264"/>
      <c r="I88" s="280"/>
      <c r="J88" s="281"/>
      <c r="K88" s="312"/>
      <c r="L88" s="313"/>
      <c r="M88" s="264"/>
      <c r="N88" s="314"/>
      <c r="O88" s="316"/>
      <c r="P88" s="316"/>
      <c r="Q88" s="160"/>
      <c r="R88" s="63"/>
      <c r="S88" s="17"/>
      <c r="T88" s="82">
        <f>IF(U88&lt;&gt;"",U88,0)</f>
        <v>0</v>
      </c>
      <c r="U88" s="83" t="str">
        <f>IF(A80&lt;&gt;1,"",IF(K84&lt;0,101%,M84/SUM(M84,K84)))</f>
        <v/>
      </c>
      <c r="V88" s="17"/>
      <c r="W88" s="17"/>
      <c r="X88" s="17"/>
      <c r="Y88" s="17"/>
      <c r="Z88" s="17"/>
      <c r="AA88" s="17"/>
      <c r="AB88" s="21"/>
      <c r="AC88" s="71"/>
      <c r="AD88" s="17"/>
      <c r="AP88" s="4"/>
      <c r="AQ88" s="54"/>
      <c r="AR88" s="44"/>
      <c r="AS88" s="32"/>
      <c r="AT88" s="4"/>
      <c r="AU88" s="4"/>
      <c r="AV88" s="4"/>
      <c r="AW88" s="55"/>
      <c r="AX88" s="56"/>
      <c r="AY88" s="34"/>
      <c r="AZ88" s="34"/>
      <c r="BA88" s="34"/>
      <c r="BB88" s="34"/>
      <c r="BC88" s="34"/>
      <c r="BD88" s="34"/>
      <c r="BE88" s="34"/>
      <c r="BF88" s="34"/>
      <c r="BG88" s="34"/>
      <c r="BH88" s="34"/>
      <c r="BI88" s="4"/>
      <c r="BJ88" s="4"/>
      <c r="BK88" s="4"/>
      <c r="BL88" s="17"/>
      <c r="BM88" s="17"/>
      <c r="BN88" s="17"/>
      <c r="BO88" s="17"/>
      <c r="BP88" s="17"/>
      <c r="BQ88" s="17"/>
      <c r="BR88" s="17"/>
      <c r="BS88" s="66"/>
      <c r="BT88" s="17"/>
      <c r="BU88" s="17"/>
      <c r="BV88" s="17"/>
      <c r="BW88" s="17"/>
      <c r="BX88" s="17"/>
      <c r="BY88" s="17"/>
      <c r="BZ88" s="17"/>
      <c r="CA88" s="17"/>
      <c r="CB88" s="17"/>
      <c r="CC88" s="17"/>
      <c r="CD88" s="17"/>
      <c r="CE88" s="17"/>
      <c r="CF88" s="17"/>
      <c r="CG88" s="17"/>
      <c r="CH88" s="17"/>
      <c r="CI88" s="17"/>
      <c r="CJ88" s="17"/>
      <c r="CK88" s="17"/>
      <c r="CL88" s="17"/>
      <c r="CM88" s="17"/>
      <c r="CN88" s="17"/>
      <c r="CO88" s="17"/>
      <c r="CP88" s="17"/>
      <c r="CQ88" s="17"/>
      <c r="CR88" s="17"/>
      <c r="CS88" s="17"/>
      <c r="CT88" s="17"/>
      <c r="CU88" s="17"/>
      <c r="CV88" s="17"/>
      <c r="CW88" s="17"/>
      <c r="CX88" s="17"/>
      <c r="CY88" s="17"/>
      <c r="CZ88" s="17"/>
      <c r="DA88" s="17"/>
      <c r="DB88" s="17"/>
      <c r="DC88" s="17"/>
      <c r="DD88" s="17"/>
      <c r="DE88" s="17"/>
      <c r="DF88" s="17"/>
      <c r="DG88" s="17"/>
      <c r="DH88" s="17"/>
      <c r="DI88" s="17"/>
      <c r="DJ88" s="17"/>
      <c r="DK88" s="17"/>
      <c r="DL88" s="17"/>
      <c r="DM88" s="17"/>
      <c r="DN88" s="17"/>
      <c r="DO88" s="17"/>
      <c r="DP88" s="17"/>
      <c r="DQ88" s="17"/>
      <c r="DR88" s="17"/>
      <c r="DS88" s="17"/>
      <c r="DT88" s="17"/>
      <c r="DU88" s="17"/>
      <c r="DV88" s="17"/>
      <c r="DW88" s="17"/>
      <c r="DX88" s="17"/>
      <c r="DY88" s="17"/>
      <c r="DZ88" s="17"/>
      <c r="EA88" s="17"/>
      <c r="EB88" s="17"/>
      <c r="EC88" s="17"/>
      <c r="ED88" s="17"/>
      <c r="EE88" s="17"/>
      <c r="EF88" s="17"/>
      <c r="EG88" s="17"/>
      <c r="EH88" s="17"/>
      <c r="EI88" s="17"/>
      <c r="EJ88" s="17"/>
      <c r="EK88" s="17"/>
      <c r="EL88" s="17"/>
      <c r="EM88" s="17"/>
      <c r="EN88" s="17"/>
      <c r="EO88" s="17"/>
      <c r="EP88" s="17"/>
      <c r="EQ88" s="17"/>
      <c r="ER88" s="17"/>
      <c r="ES88" s="17"/>
      <c r="ET88" s="17"/>
      <c r="EU88" s="17"/>
    </row>
    <row r="89" spans="1:151" ht="8.25" hidden="1" customHeight="1" x14ac:dyDescent="0.2">
      <c r="A89" s="165">
        <f t="shared" si="4"/>
        <v>0</v>
      </c>
      <c r="B89" s="48"/>
      <c r="C89" s="160"/>
      <c r="D89" s="160"/>
      <c r="E89" s="160"/>
      <c r="F89" s="160"/>
      <c r="G89" s="160"/>
      <c r="H89" s="160"/>
      <c r="I89" s="160"/>
      <c r="J89" s="160"/>
      <c r="K89" s="160"/>
      <c r="L89" s="160"/>
      <c r="M89" s="160"/>
      <c r="N89" s="160"/>
      <c r="O89" s="160"/>
      <c r="P89" s="160"/>
      <c r="Q89" s="160"/>
      <c r="R89" s="63"/>
      <c r="S89" s="17"/>
      <c r="T89" s="17"/>
      <c r="U89" s="17"/>
      <c r="V89" s="17"/>
      <c r="W89" s="17"/>
      <c r="X89" s="17"/>
      <c r="Y89" s="17"/>
      <c r="Z89" s="17"/>
      <c r="AA89" s="17"/>
      <c r="AB89" s="101"/>
      <c r="AD89" s="17"/>
      <c r="AP89" s="4"/>
      <c r="AQ89" s="54"/>
      <c r="AR89" s="44"/>
      <c r="AS89" s="32"/>
      <c r="AT89" s="4"/>
      <c r="AU89" s="4"/>
      <c r="AV89" s="4"/>
      <c r="AW89" s="55"/>
      <c r="AX89" s="56"/>
      <c r="AY89" s="34"/>
      <c r="AZ89" s="34"/>
      <c r="BA89" s="34"/>
      <c r="BB89" s="34"/>
      <c r="BC89" s="34"/>
      <c r="BD89" s="34"/>
      <c r="BE89" s="34"/>
      <c r="BF89" s="34"/>
      <c r="BG89" s="34"/>
      <c r="BH89" s="34"/>
      <c r="BI89" s="4"/>
      <c r="BJ89" s="4"/>
      <c r="BK89" s="4"/>
      <c r="BL89" s="17"/>
      <c r="BM89" s="17"/>
      <c r="BN89" s="17"/>
      <c r="BO89" s="17"/>
      <c r="BP89" s="17"/>
      <c r="BQ89" s="17"/>
      <c r="BR89" s="17"/>
      <c r="BS89" s="66"/>
      <c r="BT89" s="17"/>
      <c r="BU89" s="17"/>
      <c r="BV89" s="17"/>
      <c r="BW89" s="17"/>
      <c r="BX89" s="17"/>
      <c r="BY89" s="17"/>
      <c r="BZ89" s="17"/>
      <c r="CA89" s="17"/>
      <c r="CB89" s="17"/>
      <c r="CC89" s="17"/>
      <c r="CD89" s="17"/>
      <c r="CE89" s="17"/>
      <c r="CF89" s="17"/>
      <c r="CG89" s="17"/>
      <c r="CH89" s="17"/>
      <c r="CI89" s="17"/>
      <c r="CJ89" s="17"/>
      <c r="CK89" s="17"/>
      <c r="CL89" s="17"/>
      <c r="CM89" s="17"/>
      <c r="CN89" s="17"/>
      <c r="CO89" s="17"/>
      <c r="CP89" s="17"/>
      <c r="CQ89" s="17"/>
      <c r="CR89" s="17"/>
      <c r="CS89" s="17"/>
      <c r="CT89" s="17"/>
      <c r="CU89" s="17"/>
      <c r="CV89" s="17"/>
      <c r="CW89" s="17"/>
      <c r="CX89" s="17"/>
      <c r="CY89" s="17"/>
      <c r="CZ89" s="17"/>
      <c r="DA89" s="17"/>
      <c r="DB89" s="17"/>
      <c r="DC89" s="17"/>
      <c r="DD89" s="17"/>
      <c r="DE89" s="17"/>
      <c r="DF89" s="17"/>
      <c r="DG89" s="17"/>
      <c r="DH89" s="17"/>
      <c r="DI89" s="17"/>
      <c r="DJ89" s="17"/>
      <c r="DK89" s="17"/>
      <c r="DL89" s="17"/>
      <c r="DM89" s="17"/>
      <c r="DN89" s="17"/>
      <c r="DO89" s="17"/>
      <c r="DP89" s="17"/>
      <c r="DQ89" s="17"/>
      <c r="DR89" s="17"/>
      <c r="DS89" s="17"/>
      <c r="DT89" s="17"/>
      <c r="DU89" s="17"/>
      <c r="DV89" s="17"/>
      <c r="DW89" s="17"/>
      <c r="DX89" s="17"/>
      <c r="DY89" s="17"/>
      <c r="DZ89" s="17"/>
      <c r="EA89" s="17"/>
      <c r="EB89" s="17"/>
      <c r="EC89" s="17"/>
      <c r="ED89" s="17"/>
      <c r="EE89" s="17"/>
      <c r="EF89" s="17"/>
      <c r="EG89" s="17"/>
      <c r="EH89" s="17"/>
      <c r="EI89" s="17"/>
      <c r="EJ89" s="17"/>
      <c r="EK89" s="17"/>
      <c r="EL89" s="17"/>
      <c r="EM89" s="17"/>
      <c r="EN89" s="17"/>
      <c r="EO89" s="17"/>
      <c r="EP89" s="17"/>
      <c r="EQ89" s="17"/>
      <c r="ER89" s="17"/>
      <c r="ES89" s="17"/>
      <c r="ET89" s="17"/>
      <c r="EU89" s="17"/>
    </row>
    <row r="90" spans="1:151" ht="18" hidden="1" x14ac:dyDescent="0.2">
      <c r="A90" s="165">
        <f t="shared" si="4"/>
        <v>0</v>
      </c>
      <c r="B90" s="84"/>
      <c r="C90" s="191"/>
      <c r="D90" s="160"/>
      <c r="E90" s="286" t="str">
        <f>IF(SUM(F84,E86,E88)=0,"ZEITEN EINGEBEN",IF(OR(OR(G84&lt;0.625,G84&gt;1),OR(G86&lt;0.125,G86&gt;0.16667)),"ZEITEINGABEN KORRIGIEREN",""))</f>
        <v>ZEITEN EINGEBEN</v>
      </c>
      <c r="F90" s="196"/>
      <c r="G90" s="196"/>
      <c r="H90" s="191"/>
      <c r="I90" s="191"/>
      <c r="J90" s="160"/>
      <c r="K90" s="191"/>
      <c r="L90" s="191"/>
      <c r="M90" s="191"/>
      <c r="N90" s="160"/>
      <c r="O90" s="160"/>
      <c r="P90" s="160"/>
      <c r="Q90" s="160"/>
      <c r="R90" s="63"/>
      <c r="S90" s="17"/>
      <c r="T90" s="17"/>
      <c r="U90" s="17"/>
      <c r="V90" s="17"/>
      <c r="W90" s="17"/>
      <c r="X90" s="17"/>
      <c r="Y90" s="17"/>
      <c r="Z90" s="17"/>
      <c r="AA90" s="17"/>
      <c r="AB90" s="101"/>
      <c r="AD90" s="17"/>
      <c r="AP90" s="4"/>
      <c r="AQ90" s="54"/>
      <c r="AR90" s="44"/>
      <c r="AS90" s="32"/>
      <c r="AT90" s="4"/>
      <c r="AU90" s="4"/>
      <c r="AV90" s="4"/>
      <c r="AW90" s="55"/>
      <c r="AX90" s="56"/>
      <c r="AY90" s="34"/>
      <c r="AZ90" s="34"/>
      <c r="BA90" s="34"/>
      <c r="BB90" s="34"/>
      <c r="BC90" s="34"/>
      <c r="BD90" s="34"/>
      <c r="BE90" s="34"/>
      <c r="BF90" s="34"/>
      <c r="BG90" s="34"/>
      <c r="BH90" s="34"/>
      <c r="BI90" s="4"/>
      <c r="BJ90" s="4"/>
      <c r="BK90" s="4"/>
      <c r="BL90" s="17"/>
      <c r="BM90" s="17"/>
      <c r="BN90" s="17"/>
      <c r="BO90" s="17"/>
      <c r="BP90" s="17"/>
      <c r="BQ90" s="17"/>
      <c r="BR90" s="17"/>
      <c r="BS90" s="66"/>
      <c r="BT90" s="17"/>
      <c r="BU90" s="17"/>
      <c r="BV90" s="17"/>
      <c r="BW90" s="17"/>
      <c r="BX90" s="17"/>
      <c r="BY90" s="17"/>
      <c r="BZ90" s="17"/>
      <c r="CA90" s="17"/>
      <c r="CB90" s="17"/>
      <c r="CC90" s="17"/>
      <c r="CD90" s="17"/>
      <c r="CE90" s="17"/>
      <c r="CF90" s="17"/>
      <c r="CG90" s="17"/>
      <c r="CH90" s="17"/>
      <c r="CI90" s="17"/>
      <c r="CJ90" s="17"/>
      <c r="CK90" s="17"/>
      <c r="CL90" s="17"/>
      <c r="CM90" s="17"/>
      <c r="CN90" s="17"/>
      <c r="CO90" s="17"/>
      <c r="CP90" s="17"/>
      <c r="CQ90" s="17"/>
      <c r="CR90" s="17"/>
      <c r="CS90" s="17"/>
      <c r="CT90" s="17"/>
      <c r="CU90" s="17"/>
      <c r="CV90" s="17"/>
      <c r="CW90" s="17"/>
      <c r="CX90" s="17"/>
      <c r="CY90" s="17"/>
      <c r="CZ90" s="17"/>
      <c r="DA90" s="17"/>
      <c r="DB90" s="17"/>
      <c r="DC90" s="17"/>
      <c r="DD90" s="17"/>
      <c r="DE90" s="17"/>
      <c r="DF90" s="17"/>
      <c r="DG90" s="17"/>
      <c r="DH90" s="17"/>
      <c r="DI90" s="17"/>
      <c r="DJ90" s="17"/>
      <c r="DK90" s="17"/>
      <c r="DL90" s="17"/>
      <c r="DM90" s="17"/>
      <c r="DN90" s="17"/>
      <c r="DO90" s="17"/>
      <c r="DP90" s="17"/>
      <c r="DQ90" s="17"/>
      <c r="DR90" s="17"/>
      <c r="DS90" s="17"/>
      <c r="DT90" s="17"/>
      <c r="DU90" s="17"/>
      <c r="DV90" s="17"/>
      <c r="DW90" s="17"/>
      <c r="DX90" s="17"/>
      <c r="DY90" s="17"/>
      <c r="DZ90" s="17"/>
      <c r="EA90" s="17"/>
      <c r="EB90" s="17"/>
      <c r="EC90" s="17"/>
      <c r="ED90" s="17"/>
      <c r="EE90" s="17"/>
      <c r="EF90" s="17"/>
      <c r="EG90" s="17"/>
      <c r="EH90" s="17"/>
      <c r="EI90" s="17"/>
      <c r="EJ90" s="17"/>
      <c r="EK90" s="17"/>
      <c r="EL90" s="17"/>
      <c r="EM90" s="17"/>
      <c r="EN90" s="17"/>
      <c r="EO90" s="17"/>
      <c r="EP90" s="17"/>
      <c r="EQ90" s="17"/>
      <c r="ER90" s="17"/>
      <c r="ES90" s="17"/>
      <c r="ET90" s="17"/>
      <c r="EU90" s="17"/>
    </row>
    <row r="91" spans="1:151" ht="18" hidden="1" x14ac:dyDescent="0.2">
      <c r="A91" s="165">
        <f t="shared" si="4"/>
        <v>0</v>
      </c>
      <c r="B91" s="84"/>
      <c r="C91" s="191"/>
      <c r="D91" s="160"/>
      <c r="E91" s="196"/>
      <c r="F91" s="196"/>
      <c r="G91" s="196"/>
      <c r="H91" s="191"/>
      <c r="I91" s="191"/>
      <c r="J91" s="160"/>
      <c r="K91" s="191"/>
      <c r="L91" s="191"/>
      <c r="M91" s="191"/>
      <c r="N91" s="160"/>
      <c r="O91" s="160"/>
      <c r="P91" s="160"/>
      <c r="Q91" s="160"/>
      <c r="R91" s="63"/>
      <c r="S91" s="17"/>
      <c r="T91" s="17"/>
      <c r="U91" s="17"/>
      <c r="V91" s="17"/>
      <c r="W91" s="17"/>
      <c r="X91" s="17"/>
      <c r="Y91" s="17"/>
      <c r="Z91" s="17"/>
      <c r="AA91" s="17"/>
      <c r="AB91" s="17"/>
      <c r="AC91" s="17"/>
      <c r="AD91" s="17"/>
      <c r="AP91" s="4"/>
      <c r="AQ91" s="54"/>
      <c r="AR91" s="44"/>
      <c r="AS91" s="32"/>
      <c r="AT91" s="4"/>
      <c r="AU91" s="4"/>
      <c r="AV91" s="4"/>
      <c r="AW91" s="55"/>
      <c r="AX91" s="56"/>
      <c r="AY91" s="34"/>
      <c r="AZ91" s="34"/>
      <c r="BA91" s="34"/>
      <c r="BB91" s="34"/>
      <c r="BC91" s="34"/>
      <c r="BD91" s="34"/>
      <c r="BE91" s="34"/>
      <c r="BF91" s="34"/>
      <c r="BG91" s="34"/>
      <c r="BH91" s="34"/>
      <c r="BI91" s="4"/>
      <c r="BJ91" s="4"/>
      <c r="BK91" s="4"/>
      <c r="BL91" s="17"/>
      <c r="BM91" s="17"/>
      <c r="BN91" s="17"/>
      <c r="BO91" s="17"/>
      <c r="BP91" s="17"/>
      <c r="BQ91" s="17"/>
      <c r="BR91" s="17"/>
      <c r="BS91" s="66"/>
      <c r="BT91" s="17"/>
      <c r="BU91" s="17"/>
      <c r="BV91" s="17"/>
      <c r="BW91" s="17"/>
      <c r="BX91" s="17"/>
      <c r="BY91" s="17"/>
      <c r="BZ91" s="17"/>
      <c r="CA91" s="17"/>
      <c r="CB91" s="17"/>
      <c r="CC91" s="17"/>
      <c r="CD91" s="17"/>
      <c r="CE91" s="17"/>
      <c r="CF91" s="17"/>
      <c r="CG91" s="17"/>
      <c r="CH91" s="17"/>
      <c r="CI91" s="17"/>
      <c r="CJ91" s="17"/>
      <c r="CK91" s="17"/>
      <c r="CL91" s="17"/>
      <c r="CM91" s="17"/>
      <c r="CN91" s="17"/>
      <c r="CO91" s="17"/>
      <c r="CP91" s="17"/>
      <c r="CQ91" s="17"/>
      <c r="CR91" s="17"/>
      <c r="CS91" s="17"/>
      <c r="CT91" s="17"/>
      <c r="CU91" s="17"/>
      <c r="CV91" s="17"/>
      <c r="CW91" s="17"/>
      <c r="CX91" s="17"/>
      <c r="CY91" s="17"/>
      <c r="CZ91" s="17"/>
      <c r="DA91" s="17"/>
      <c r="DB91" s="17"/>
      <c r="DC91" s="17"/>
      <c r="DD91" s="17"/>
      <c r="DE91" s="17"/>
      <c r="DF91" s="17"/>
      <c r="DG91" s="17"/>
      <c r="DH91" s="17"/>
      <c r="DI91" s="17"/>
      <c r="DJ91" s="17"/>
      <c r="DK91" s="17"/>
      <c r="DL91" s="17"/>
      <c r="DM91" s="17"/>
      <c r="DN91" s="17"/>
      <c r="DO91" s="17"/>
      <c r="DP91" s="17"/>
      <c r="DQ91" s="17"/>
      <c r="DR91" s="17"/>
      <c r="DS91" s="17"/>
      <c r="DT91" s="17"/>
      <c r="DU91" s="17"/>
      <c r="DV91" s="17"/>
      <c r="DW91" s="17"/>
      <c r="DX91" s="17"/>
      <c r="DY91" s="17"/>
      <c r="DZ91" s="17"/>
      <c r="EA91" s="17"/>
      <c r="EB91" s="17"/>
      <c r="EC91" s="17"/>
      <c r="ED91" s="17"/>
      <c r="EE91" s="17"/>
      <c r="EF91" s="17"/>
      <c r="EG91" s="17"/>
      <c r="EH91" s="17"/>
      <c r="EI91" s="17"/>
      <c r="EJ91" s="17"/>
      <c r="EK91" s="17"/>
      <c r="EL91" s="17"/>
      <c r="EM91" s="17"/>
      <c r="EN91" s="17"/>
      <c r="EO91" s="17"/>
      <c r="EP91" s="17"/>
      <c r="EQ91" s="17"/>
      <c r="ER91" s="17"/>
      <c r="ES91" s="17"/>
      <c r="ET91" s="17"/>
      <c r="EU91" s="17"/>
    </row>
    <row r="92" spans="1:151" ht="18" hidden="1" x14ac:dyDescent="0.2">
      <c r="A92" s="165">
        <f t="shared" si="4"/>
        <v>0</v>
      </c>
      <c r="B92" s="48"/>
      <c r="C92" s="191"/>
      <c r="D92" s="190"/>
      <c r="E92" s="191"/>
      <c r="F92" s="150"/>
      <c r="G92" s="191"/>
      <c r="H92" s="190"/>
      <c r="I92" s="191"/>
      <c r="J92" s="191"/>
      <c r="K92" s="190"/>
      <c r="L92" s="191"/>
      <c r="M92" s="191"/>
      <c r="N92" s="160"/>
      <c r="O92" s="160"/>
      <c r="P92" s="160"/>
      <c r="Q92" s="160"/>
      <c r="R92" s="63"/>
      <c r="S92" s="17"/>
      <c r="T92" s="17"/>
      <c r="U92" s="17"/>
      <c r="V92" s="17"/>
      <c r="W92" s="17"/>
      <c r="X92" s="17"/>
      <c r="Y92" s="17"/>
      <c r="Z92" s="17"/>
      <c r="AA92" s="17"/>
      <c r="AB92" s="7"/>
      <c r="AC92" s="71"/>
      <c r="AD92" s="17"/>
      <c r="AP92" s="4"/>
      <c r="AQ92" s="54"/>
      <c r="AR92" s="44"/>
      <c r="AS92" s="32"/>
      <c r="AT92" s="4"/>
      <c r="AU92" s="4"/>
      <c r="AV92" s="4"/>
      <c r="AW92" s="55"/>
      <c r="AX92" s="56"/>
      <c r="AY92" s="34"/>
      <c r="AZ92" s="34"/>
      <c r="BA92" s="34"/>
      <c r="BB92" s="34"/>
      <c r="BC92" s="34"/>
      <c r="BD92" s="34"/>
      <c r="BE92" s="34"/>
      <c r="BF92" s="34"/>
      <c r="BG92" s="34"/>
      <c r="BH92" s="34"/>
      <c r="BI92" s="4"/>
      <c r="BJ92" s="4"/>
      <c r="BK92" s="4"/>
      <c r="BL92" s="17"/>
      <c r="BM92" s="17"/>
      <c r="BN92" s="17"/>
      <c r="BO92" s="17"/>
      <c r="BP92" s="17"/>
      <c r="BQ92" s="17"/>
      <c r="BR92" s="17"/>
      <c r="BS92" s="66"/>
      <c r="BT92" s="17"/>
      <c r="BU92" s="17"/>
      <c r="BV92" s="17"/>
      <c r="BW92" s="17"/>
      <c r="BX92" s="17"/>
      <c r="BY92" s="17"/>
      <c r="BZ92" s="17"/>
      <c r="CA92" s="17"/>
      <c r="CB92" s="17"/>
      <c r="CC92" s="17"/>
      <c r="CD92" s="17"/>
      <c r="CE92" s="17"/>
      <c r="CF92" s="17"/>
      <c r="CG92" s="17"/>
      <c r="CH92" s="17"/>
      <c r="CI92" s="17"/>
      <c r="CJ92" s="17"/>
      <c r="CK92" s="17"/>
      <c r="CL92" s="17"/>
      <c r="CM92" s="17"/>
      <c r="CN92" s="17"/>
      <c r="CO92" s="17"/>
      <c r="CP92" s="17"/>
      <c r="CQ92" s="17"/>
      <c r="CR92" s="17"/>
      <c r="CS92" s="17"/>
      <c r="CT92" s="17"/>
      <c r="CU92" s="17"/>
      <c r="CV92" s="17"/>
      <c r="CW92" s="17"/>
      <c r="CX92" s="17"/>
      <c r="CY92" s="17"/>
      <c r="CZ92" s="17"/>
      <c r="DA92" s="17"/>
      <c r="DB92" s="17"/>
      <c r="DC92" s="17"/>
      <c r="DD92" s="17"/>
      <c r="DE92" s="17"/>
      <c r="DF92" s="17"/>
      <c r="DG92" s="17"/>
      <c r="DH92" s="17"/>
      <c r="DI92" s="17"/>
      <c r="DJ92" s="17"/>
      <c r="DK92" s="17"/>
      <c r="DL92" s="17"/>
      <c r="DM92" s="17"/>
      <c r="DN92" s="17"/>
      <c r="DO92" s="17"/>
      <c r="DP92" s="17"/>
      <c r="DQ92" s="17"/>
      <c r="DR92" s="17"/>
      <c r="DS92" s="17"/>
      <c r="DT92" s="17"/>
      <c r="DU92" s="17"/>
      <c r="DV92" s="17"/>
      <c r="DW92" s="17"/>
      <c r="DX92" s="17"/>
      <c r="DY92" s="17"/>
      <c r="DZ92" s="17"/>
      <c r="EA92" s="17"/>
      <c r="EB92" s="17"/>
      <c r="EC92" s="17"/>
      <c r="ED92" s="17"/>
      <c r="EE92" s="17"/>
      <c r="EF92" s="17"/>
      <c r="EG92" s="17"/>
      <c r="EH92" s="17"/>
      <c r="EI92" s="17"/>
      <c r="EJ92" s="17"/>
      <c r="EK92" s="17"/>
      <c r="EL92" s="17"/>
      <c r="EM92" s="17"/>
      <c r="EN92" s="17"/>
      <c r="EO92" s="17"/>
      <c r="EP92" s="17"/>
      <c r="EQ92" s="17"/>
      <c r="ER92" s="17"/>
      <c r="ES92" s="17"/>
      <c r="ET92" s="17"/>
      <c r="EU92" s="17"/>
    </row>
    <row r="93" spans="1:151" ht="18" hidden="1" x14ac:dyDescent="0.25">
      <c r="A93" s="165">
        <f t="shared" ref="A93:A101" si="5">IF(SAUERKÜRZEL=$B$93,1,0)</f>
        <v>0</v>
      </c>
      <c r="B93" s="357" t="s">
        <v>13</v>
      </c>
      <c r="C93" s="160"/>
      <c r="D93" s="164"/>
      <c r="E93" s="160"/>
      <c r="F93" s="160"/>
      <c r="G93" s="160"/>
      <c r="H93" s="160"/>
      <c r="I93" s="160"/>
      <c r="J93" s="160"/>
      <c r="K93" s="160"/>
      <c r="L93" s="160"/>
      <c r="M93" s="160"/>
      <c r="N93" s="161"/>
      <c r="O93" s="161"/>
      <c r="P93" s="160"/>
      <c r="Q93" s="160"/>
      <c r="R93" s="63"/>
      <c r="S93" s="17"/>
      <c r="T93" s="17"/>
      <c r="U93" s="17"/>
      <c r="V93" s="17"/>
      <c r="W93" s="17"/>
      <c r="X93" s="17"/>
      <c r="Y93" s="17"/>
      <c r="Z93" s="17"/>
      <c r="AA93" s="17"/>
      <c r="AB93" s="17"/>
      <c r="AC93" s="17"/>
      <c r="AD93" s="17"/>
      <c r="AP93" s="4"/>
      <c r="AQ93" s="54"/>
      <c r="AR93" s="44"/>
      <c r="AS93" s="32"/>
      <c r="AT93" s="4"/>
      <c r="AU93" s="4"/>
      <c r="AV93" s="4"/>
      <c r="AW93" s="55"/>
      <c r="AX93" s="56"/>
      <c r="AY93" s="34"/>
      <c r="AZ93" s="34"/>
      <c r="BA93" s="34"/>
      <c r="BB93" s="34"/>
      <c r="BC93" s="34"/>
      <c r="BD93" s="34"/>
      <c r="BE93" s="34"/>
      <c r="BF93" s="34"/>
      <c r="BG93" s="34"/>
      <c r="BH93" s="34"/>
      <c r="BI93" s="4"/>
      <c r="BJ93" s="4"/>
      <c r="BK93" s="4"/>
      <c r="BL93" s="17"/>
      <c r="BM93" s="17"/>
      <c r="BN93" s="17"/>
      <c r="BO93" s="17"/>
      <c r="BP93" s="17"/>
      <c r="BQ93" s="17"/>
      <c r="BR93" s="17"/>
      <c r="BS93" s="66"/>
      <c r="BT93" s="17"/>
      <c r="BU93" s="17"/>
      <c r="BV93" s="17"/>
      <c r="BW93" s="17"/>
      <c r="BX93" s="17"/>
      <c r="BY93" s="17"/>
      <c r="BZ93" s="17"/>
      <c r="CA93" s="17"/>
      <c r="CB93" s="17"/>
      <c r="CC93" s="17"/>
      <c r="CD93" s="17"/>
      <c r="CE93" s="17"/>
      <c r="CF93" s="17"/>
      <c r="CG93" s="17"/>
      <c r="CH93" s="17"/>
      <c r="CI93" s="17"/>
      <c r="CJ93" s="17"/>
      <c r="CK93" s="17"/>
      <c r="CL93" s="17"/>
      <c r="CM93" s="17"/>
      <c r="CN93" s="17"/>
      <c r="CO93" s="17"/>
      <c r="CP93" s="17"/>
      <c r="CQ93" s="17"/>
      <c r="CR93" s="17"/>
      <c r="CS93" s="17"/>
      <c r="CT93" s="17"/>
      <c r="CU93" s="17"/>
      <c r="CV93" s="17"/>
      <c r="CW93" s="17"/>
      <c r="CX93" s="17"/>
      <c r="CY93" s="17"/>
      <c r="CZ93" s="17"/>
      <c r="DA93" s="17"/>
      <c r="DB93" s="17"/>
      <c r="DC93" s="17"/>
      <c r="DD93" s="17"/>
      <c r="DE93" s="17"/>
      <c r="DF93" s="17"/>
      <c r="DG93" s="17"/>
      <c r="DH93" s="17"/>
      <c r="DI93" s="17"/>
      <c r="DJ93" s="17"/>
      <c r="DK93" s="17"/>
      <c r="DL93" s="17"/>
      <c r="DM93" s="17"/>
      <c r="DN93" s="17"/>
      <c r="DO93" s="17"/>
      <c r="DP93" s="17"/>
      <c r="DQ93" s="17"/>
      <c r="DR93" s="17"/>
      <c r="DS93" s="17"/>
      <c r="DT93" s="17"/>
      <c r="DU93" s="17"/>
      <c r="DV93" s="17"/>
      <c r="DW93" s="17"/>
      <c r="DX93" s="17"/>
      <c r="DY93" s="17"/>
      <c r="DZ93" s="17"/>
      <c r="EA93" s="17"/>
      <c r="EB93" s="17"/>
      <c r="EC93" s="17"/>
      <c r="ED93" s="17"/>
      <c r="EE93" s="17"/>
      <c r="EF93" s="17"/>
      <c r="EG93" s="17"/>
      <c r="EH93" s="17"/>
      <c r="EI93" s="17"/>
      <c r="EJ93" s="17"/>
      <c r="EK93" s="17"/>
      <c r="EL93" s="17"/>
      <c r="EM93" s="17"/>
      <c r="EN93" s="17"/>
      <c r="EO93" s="17"/>
      <c r="EP93" s="17"/>
      <c r="EQ93" s="17"/>
      <c r="ER93" s="17"/>
      <c r="ES93" s="17"/>
      <c r="ET93" s="17"/>
      <c r="EU93" s="17"/>
    </row>
    <row r="94" spans="1:151" ht="9" hidden="1" customHeight="1" x14ac:dyDescent="0.25">
      <c r="A94" s="165">
        <f t="shared" si="5"/>
        <v>0</v>
      </c>
      <c r="B94" s="357"/>
      <c r="C94" s="160"/>
      <c r="D94" s="164"/>
      <c r="E94" s="160"/>
      <c r="F94" s="160"/>
      <c r="G94" s="160"/>
      <c r="H94" s="160"/>
      <c r="I94" s="160"/>
      <c r="J94" s="160"/>
      <c r="K94" s="160"/>
      <c r="L94" s="160"/>
      <c r="M94" s="160"/>
      <c r="N94" s="161"/>
      <c r="O94" s="161"/>
      <c r="P94" s="160"/>
      <c r="Q94" s="160"/>
      <c r="R94" s="63"/>
      <c r="S94" s="17"/>
      <c r="T94" s="17"/>
      <c r="U94" s="17"/>
      <c r="V94" s="17"/>
      <c r="W94" s="17"/>
      <c r="X94" s="17"/>
      <c r="Y94" s="17"/>
      <c r="Z94" s="17"/>
      <c r="AA94" s="17"/>
      <c r="AB94" s="17"/>
      <c r="AC94" s="17"/>
      <c r="AD94" s="17"/>
      <c r="AP94" s="4"/>
      <c r="AQ94" s="54"/>
      <c r="AR94" s="44"/>
      <c r="AS94" s="32"/>
      <c r="AT94" s="4"/>
      <c r="AU94" s="4"/>
      <c r="AV94" s="4"/>
      <c r="AW94" s="55"/>
      <c r="AX94" s="56"/>
      <c r="AY94" s="34"/>
      <c r="AZ94" s="34"/>
      <c r="BA94" s="34"/>
      <c r="BB94" s="34"/>
      <c r="BC94" s="34"/>
      <c r="BD94" s="34"/>
      <c r="BE94" s="34"/>
      <c r="BF94" s="34"/>
      <c r="BG94" s="34"/>
      <c r="BH94" s="34"/>
      <c r="BI94" s="4"/>
      <c r="BJ94" s="4"/>
      <c r="BK94" s="4"/>
      <c r="BL94" s="17"/>
      <c r="BM94" s="17"/>
      <c r="BN94" s="17"/>
      <c r="BO94" s="17"/>
      <c r="BP94" s="17"/>
      <c r="BQ94" s="17"/>
      <c r="BR94" s="17"/>
      <c r="BS94" s="66"/>
      <c r="BT94" s="17"/>
      <c r="BU94" s="17"/>
      <c r="BV94" s="17"/>
      <c r="BW94" s="17"/>
      <c r="BX94" s="17"/>
      <c r="BY94" s="17"/>
      <c r="BZ94" s="17"/>
      <c r="CA94" s="17"/>
      <c r="CB94" s="17"/>
      <c r="CC94" s="17"/>
      <c r="CD94" s="17"/>
      <c r="CE94" s="17"/>
      <c r="CF94" s="17"/>
      <c r="CG94" s="17"/>
      <c r="CH94" s="17"/>
      <c r="CI94" s="17"/>
      <c r="CJ94" s="17"/>
      <c r="CK94" s="17"/>
      <c r="CL94" s="17"/>
      <c r="CM94" s="17"/>
      <c r="CN94" s="17"/>
      <c r="CO94" s="17"/>
      <c r="CP94" s="17"/>
      <c r="CQ94" s="17"/>
      <c r="CR94" s="17"/>
      <c r="CS94" s="17"/>
      <c r="CT94" s="17"/>
      <c r="CU94" s="17"/>
      <c r="CV94" s="17"/>
      <c r="CW94" s="17"/>
      <c r="CX94" s="17"/>
      <c r="CY94" s="17"/>
      <c r="CZ94" s="17"/>
      <c r="DA94" s="17"/>
      <c r="DB94" s="17"/>
      <c r="DC94" s="17"/>
      <c r="DD94" s="17"/>
      <c r="DE94" s="17"/>
      <c r="DF94" s="17"/>
      <c r="DG94" s="17"/>
      <c r="DH94" s="17"/>
      <c r="DI94" s="17"/>
      <c r="DJ94" s="17"/>
      <c r="DK94" s="17"/>
      <c r="DL94" s="17"/>
      <c r="DM94" s="17"/>
      <c r="DN94" s="17"/>
      <c r="DO94" s="17"/>
      <c r="DP94" s="17"/>
      <c r="DQ94" s="17"/>
      <c r="DR94" s="17"/>
      <c r="DS94" s="17"/>
      <c r="DT94" s="17"/>
      <c r="DU94" s="17"/>
      <c r="DV94" s="17"/>
      <c r="DW94" s="17"/>
      <c r="DX94" s="17"/>
      <c r="DY94" s="17"/>
      <c r="DZ94" s="17"/>
      <c r="EA94" s="17"/>
      <c r="EB94" s="17"/>
      <c r="EC94" s="17"/>
      <c r="ED94" s="17"/>
      <c r="EE94" s="17"/>
      <c r="EF94" s="17"/>
      <c r="EG94" s="17"/>
      <c r="EH94" s="17"/>
      <c r="EI94" s="17"/>
      <c r="EJ94" s="17"/>
      <c r="EK94" s="17"/>
      <c r="EL94" s="17"/>
      <c r="EM94" s="17"/>
      <c r="EN94" s="17"/>
      <c r="EO94" s="17"/>
      <c r="EP94" s="17"/>
      <c r="EQ94" s="17"/>
      <c r="ER94" s="17"/>
      <c r="ES94" s="17"/>
      <c r="ET94" s="17"/>
      <c r="EU94" s="17"/>
    </row>
    <row r="95" spans="1:151" ht="17.25" hidden="1" customHeight="1" thickBot="1" x14ac:dyDescent="0.25">
      <c r="A95" s="165">
        <f t="shared" si="5"/>
        <v>0</v>
      </c>
      <c r="B95" s="357"/>
      <c r="C95" s="160"/>
      <c r="D95" s="160"/>
      <c r="E95" s="259" t="s">
        <v>36</v>
      </c>
      <c r="F95" s="144"/>
      <c r="G95" s="160"/>
      <c r="H95" s="160"/>
      <c r="I95" s="160"/>
      <c r="J95" s="228"/>
      <c r="K95" s="103" t="s">
        <v>90</v>
      </c>
      <c r="L95" s="350" t="s">
        <v>77</v>
      </c>
      <c r="M95" s="351"/>
      <c r="N95" s="352"/>
      <c r="O95" s="84"/>
      <c r="P95" s="160"/>
      <c r="Q95" s="160"/>
      <c r="R95" s="63"/>
      <c r="S95" s="17"/>
      <c r="T95" s="17"/>
      <c r="W95" s="17"/>
      <c r="X95" s="17"/>
      <c r="Y95" s="17"/>
      <c r="Z95" s="17"/>
      <c r="AA95" s="17"/>
      <c r="AB95" s="17"/>
      <c r="AD95" s="17"/>
      <c r="AP95" s="4"/>
      <c r="AQ95" s="54"/>
      <c r="AR95" s="44"/>
      <c r="AS95" s="32"/>
      <c r="AT95" s="4"/>
      <c r="AU95" s="4"/>
      <c r="AV95" s="4"/>
      <c r="AW95" s="55"/>
      <c r="AX95" s="56"/>
      <c r="AY95" s="34"/>
      <c r="AZ95" s="34"/>
      <c r="BA95" s="34"/>
      <c r="BB95" s="34"/>
      <c r="BC95" s="34"/>
      <c r="BD95" s="34"/>
      <c r="BE95" s="34"/>
      <c r="BF95" s="34"/>
      <c r="BG95" s="34"/>
      <c r="BH95" s="34"/>
      <c r="BI95" s="4"/>
      <c r="BJ95" s="4"/>
      <c r="BK95" s="4"/>
      <c r="BL95" s="17"/>
      <c r="BM95" s="17"/>
      <c r="BN95" s="17"/>
      <c r="BO95" s="17"/>
      <c r="BP95" s="17"/>
      <c r="BQ95" s="17"/>
      <c r="BR95" s="17"/>
      <c r="BS95" s="66"/>
      <c r="BT95" s="17"/>
      <c r="BU95" s="17"/>
      <c r="BV95" s="17"/>
      <c r="BW95" s="17"/>
      <c r="BX95" s="17"/>
      <c r="BY95" s="17"/>
      <c r="BZ95" s="17"/>
      <c r="CA95" s="17"/>
      <c r="CB95" s="17"/>
      <c r="CC95" s="17"/>
      <c r="CD95" s="17"/>
      <c r="CE95" s="17"/>
      <c r="CF95" s="17"/>
      <c r="CG95" s="17"/>
      <c r="CH95" s="17"/>
      <c r="CI95" s="17"/>
      <c r="CJ95" s="17"/>
      <c r="CK95" s="17"/>
      <c r="CL95" s="17"/>
      <c r="CM95" s="17"/>
      <c r="CN95" s="17"/>
      <c r="CO95" s="17"/>
      <c r="CP95" s="17"/>
      <c r="CQ95" s="17"/>
      <c r="CR95" s="17"/>
      <c r="CS95" s="17"/>
      <c r="CT95" s="17"/>
      <c r="CU95" s="17"/>
      <c r="CV95" s="17"/>
      <c r="CW95" s="17"/>
      <c r="CX95" s="17"/>
      <c r="CY95" s="17"/>
      <c r="CZ95" s="17"/>
      <c r="DA95" s="17"/>
      <c r="DB95" s="17"/>
      <c r="DC95" s="17"/>
      <c r="DD95" s="17"/>
      <c r="DE95" s="17"/>
      <c r="DF95" s="17"/>
      <c r="DG95" s="17"/>
      <c r="DH95" s="17"/>
      <c r="DI95" s="17"/>
      <c r="DJ95" s="17"/>
      <c r="DK95" s="17"/>
      <c r="DL95" s="17"/>
      <c r="DM95" s="17"/>
      <c r="DN95" s="17"/>
      <c r="DO95" s="17"/>
      <c r="DP95" s="17"/>
      <c r="DQ95" s="17"/>
      <c r="DR95" s="17"/>
      <c r="DS95" s="17"/>
      <c r="DT95" s="17"/>
      <c r="DU95" s="17"/>
      <c r="DV95" s="17"/>
      <c r="DW95" s="17"/>
      <c r="DX95" s="17"/>
      <c r="DY95" s="17"/>
      <c r="DZ95" s="17"/>
      <c r="EA95" s="17"/>
      <c r="EB95" s="17"/>
      <c r="EC95" s="17"/>
      <c r="ED95" s="17"/>
      <c r="EE95" s="17"/>
      <c r="EF95" s="17"/>
      <c r="EG95" s="17"/>
      <c r="EH95" s="17"/>
      <c r="EI95" s="17"/>
      <c r="EJ95" s="17"/>
      <c r="EK95" s="17"/>
      <c r="EL95" s="17"/>
      <c r="EM95" s="17"/>
      <c r="EN95" s="17"/>
      <c r="EO95" s="17"/>
      <c r="EP95" s="17"/>
      <c r="EQ95" s="17"/>
      <c r="ER95" s="17"/>
      <c r="ES95" s="17"/>
      <c r="ET95" s="17"/>
      <c r="EU95" s="17"/>
    </row>
    <row r="96" spans="1:151" ht="18.75" hidden="1" thickBot="1" x14ac:dyDescent="0.25">
      <c r="A96" s="165">
        <f t="shared" si="5"/>
        <v>0</v>
      </c>
      <c r="B96" s="357"/>
      <c r="C96" s="160"/>
      <c r="D96" s="160"/>
      <c r="E96" s="160"/>
      <c r="F96" s="160"/>
      <c r="G96" s="160"/>
      <c r="H96" s="160"/>
      <c r="I96" s="160"/>
      <c r="J96" s="160"/>
      <c r="K96" s="160"/>
      <c r="L96" s="160"/>
      <c r="M96" s="160"/>
      <c r="N96" s="160"/>
      <c r="O96" s="160"/>
      <c r="P96" s="160"/>
      <c r="Q96" s="160"/>
      <c r="R96" s="63"/>
      <c r="S96" s="17"/>
      <c r="T96" s="17"/>
      <c r="U96" s="67">
        <v>17</v>
      </c>
      <c r="V96" s="68">
        <v>3.8</v>
      </c>
      <c r="W96" s="17"/>
      <c r="X96" s="17"/>
      <c r="Y96" s="17"/>
      <c r="Z96" s="17"/>
      <c r="AA96" s="17"/>
      <c r="AB96" s="17"/>
      <c r="AD96" s="17"/>
      <c r="AF96" s="91">
        <f>$AR$5</f>
        <v>1</v>
      </c>
      <c r="AG96" s="92">
        <f>AF96*1.05</f>
        <v>1.05</v>
      </c>
      <c r="AH96" s="93">
        <f>1.8*BA1</f>
        <v>1.8</v>
      </c>
      <c r="AI96" s="95">
        <f>E12</f>
        <v>0.1</v>
      </c>
      <c r="AJ96" s="95">
        <f>AI96/AH96</f>
        <v>5.5555555555555559E-2</v>
      </c>
      <c r="AK96" s="95">
        <f>AI96-AJ96</f>
        <v>4.4444444444444446E-2</v>
      </c>
      <c r="AP96" s="4"/>
      <c r="AQ96" s="54"/>
      <c r="AR96" s="44"/>
      <c r="AS96" s="32"/>
      <c r="AT96" s="4"/>
      <c r="AU96" s="4"/>
      <c r="AV96" s="4"/>
      <c r="AW96" s="55"/>
      <c r="AX96" s="56"/>
      <c r="AY96" s="34"/>
      <c r="AZ96" s="34"/>
      <c r="BA96" s="34"/>
      <c r="BB96" s="34"/>
      <c r="BC96" s="34"/>
      <c r="BD96" s="34"/>
      <c r="BE96" s="34"/>
      <c r="BF96" s="34"/>
      <c r="BG96" s="34"/>
      <c r="BH96" s="34"/>
      <c r="BI96" s="4"/>
      <c r="BJ96" s="4"/>
      <c r="BK96" s="4"/>
      <c r="BL96" s="17"/>
      <c r="BM96" s="17"/>
      <c r="BN96" s="17"/>
      <c r="BO96" s="17"/>
      <c r="BP96" s="17"/>
      <c r="BQ96" s="17"/>
      <c r="BR96" s="17"/>
      <c r="BS96" s="66"/>
      <c r="BT96" s="17"/>
      <c r="BU96" s="17"/>
      <c r="BV96" s="17"/>
      <c r="BW96" s="17"/>
      <c r="BX96" s="17"/>
      <c r="BY96" s="17"/>
      <c r="BZ96" s="17"/>
      <c r="CA96" s="17"/>
      <c r="CB96" s="17"/>
      <c r="CC96" s="17"/>
      <c r="CD96" s="17"/>
      <c r="CE96" s="17"/>
      <c r="CF96" s="17"/>
      <c r="CG96" s="17"/>
      <c r="CH96" s="17"/>
      <c r="CI96" s="17"/>
      <c r="CJ96" s="17"/>
      <c r="CK96" s="17"/>
      <c r="CL96" s="17"/>
      <c r="CM96" s="17"/>
      <c r="CN96" s="17"/>
      <c r="CO96" s="17"/>
      <c r="CP96" s="17"/>
      <c r="CQ96" s="17"/>
      <c r="CR96" s="17"/>
      <c r="CS96" s="17"/>
      <c r="CT96" s="17"/>
      <c r="CU96" s="17"/>
      <c r="CV96" s="17"/>
      <c r="CW96" s="17"/>
      <c r="CX96" s="17"/>
      <c r="CY96" s="17"/>
      <c r="CZ96" s="17"/>
      <c r="DA96" s="17"/>
      <c r="DB96" s="17"/>
      <c r="DC96" s="17"/>
      <c r="DD96" s="17"/>
      <c r="DE96" s="17"/>
      <c r="DF96" s="17"/>
      <c r="DG96" s="17"/>
      <c r="DH96" s="17"/>
      <c r="DI96" s="17"/>
      <c r="DJ96" s="17"/>
      <c r="DK96" s="17"/>
      <c r="DL96" s="17"/>
      <c r="DM96" s="17"/>
      <c r="DN96" s="17"/>
      <c r="DO96" s="17"/>
      <c r="DP96" s="17"/>
      <c r="DQ96" s="17"/>
      <c r="DR96" s="17"/>
      <c r="DS96" s="17"/>
      <c r="DT96" s="17"/>
      <c r="DU96" s="17"/>
      <c r="DV96" s="17"/>
      <c r="DW96" s="17"/>
      <c r="DX96" s="17"/>
      <c r="DY96" s="17"/>
      <c r="DZ96" s="17"/>
      <c r="EA96" s="17"/>
      <c r="EB96" s="17"/>
      <c r="EC96" s="17"/>
      <c r="ED96" s="17"/>
      <c r="EE96" s="17"/>
      <c r="EF96" s="17"/>
      <c r="EG96" s="17"/>
      <c r="EH96" s="17"/>
      <c r="EI96" s="17"/>
      <c r="EJ96" s="17"/>
      <c r="EK96" s="17"/>
      <c r="EL96" s="17"/>
      <c r="EM96" s="17"/>
      <c r="EN96" s="17"/>
      <c r="EO96" s="17"/>
      <c r="EP96" s="17"/>
      <c r="EQ96" s="17"/>
      <c r="ER96" s="17"/>
      <c r="ES96" s="17"/>
      <c r="ET96" s="17"/>
      <c r="EU96" s="17"/>
    </row>
    <row r="97" spans="1:151" s="17" customFormat="1" ht="18" hidden="1" customHeight="1" x14ac:dyDescent="0.2">
      <c r="A97" s="165">
        <f t="shared" si="5"/>
        <v>0</v>
      </c>
      <c r="B97" s="357"/>
      <c r="C97" s="203"/>
      <c r="D97" s="207" t="s">
        <v>65</v>
      </c>
      <c r="E97" s="207"/>
      <c r="F97" s="203"/>
      <c r="G97" s="356" t="s">
        <v>66</v>
      </c>
      <c r="H97" s="356"/>
      <c r="I97" s="356" t="s">
        <v>45</v>
      </c>
      <c r="J97" s="356"/>
      <c r="K97" s="356" t="s">
        <v>43</v>
      </c>
      <c r="L97" s="356"/>
      <c r="M97" s="203"/>
      <c r="N97" s="207" t="s">
        <v>67</v>
      </c>
      <c r="O97" s="203"/>
      <c r="P97" s="207"/>
      <c r="Q97" s="203"/>
      <c r="R97" s="124"/>
      <c r="S97" s="102"/>
      <c r="T97" s="102"/>
      <c r="U97" s="102"/>
      <c r="AP97" s="4"/>
      <c r="AQ97" s="54"/>
      <c r="AR97" s="44"/>
      <c r="AS97" s="32"/>
      <c r="AT97" s="4"/>
      <c r="AU97" s="4"/>
      <c r="AV97" s="4"/>
      <c r="AW97" s="55"/>
      <c r="AX97" s="56"/>
      <c r="AY97" s="34"/>
      <c r="AZ97" s="34"/>
      <c r="BA97" s="34"/>
      <c r="BB97" s="34"/>
      <c r="BC97" s="34"/>
      <c r="BD97" s="34"/>
      <c r="BE97" s="34"/>
      <c r="BF97" s="34"/>
      <c r="BG97" s="34"/>
      <c r="BH97" s="34"/>
      <c r="BI97" s="4"/>
      <c r="BJ97" s="4"/>
      <c r="BK97" s="4"/>
      <c r="BS97" s="66"/>
    </row>
    <row r="98" spans="1:151" s="17" customFormat="1" ht="18" hidden="1" customHeight="1" x14ac:dyDescent="0.2">
      <c r="A98" s="165">
        <f t="shared" si="5"/>
        <v>0</v>
      </c>
      <c r="B98" s="357"/>
      <c r="C98" s="317">
        <f>IF($L$95='Sauerteig-Rechner'!V11,0.1,IF($L$95='Sauerteig-Rechner'!V12,0.05,0.02))</f>
        <v>0.1</v>
      </c>
      <c r="D98" s="289"/>
      <c r="E98" s="318">
        <f>C98*G98</f>
        <v>0.11055555555555557</v>
      </c>
      <c r="F98" s="289"/>
      <c r="G98" s="354">
        <f>AG96+AJ96-I98</f>
        <v>1.1055555555555556</v>
      </c>
      <c r="H98" s="354"/>
      <c r="I98" s="354">
        <f>$AU$6</f>
        <v>0</v>
      </c>
      <c r="J98" s="354"/>
      <c r="K98" s="354">
        <f>(AG96*(AH96-1))+AK96</f>
        <v>0.88444444444444448</v>
      </c>
      <c r="L98" s="354"/>
      <c r="M98" s="289"/>
      <c r="N98" s="319" t="str">
        <f>IF(L95='Sauerteig-Rechner'!V11,"24 - 26 C",IF(L95='Sauerteig-Rechner'!V12,"26 - 27 C","27 - 28 C"))</f>
        <v>24 - 26 C</v>
      </c>
      <c r="O98" s="319"/>
      <c r="P98" s="203"/>
      <c r="Q98" s="203"/>
      <c r="R98" s="124"/>
      <c r="S98" s="102"/>
      <c r="T98" s="102"/>
      <c r="U98" s="102"/>
      <c r="AP98" s="4"/>
      <c r="AQ98" s="54"/>
      <c r="AR98" s="44"/>
      <c r="AS98" s="32"/>
      <c r="AT98" s="4"/>
      <c r="AU98" s="4"/>
      <c r="AV98" s="4"/>
      <c r="AW98" s="55"/>
      <c r="AX98" s="56"/>
      <c r="AY98" s="34"/>
      <c r="AZ98" s="34"/>
      <c r="BA98" s="34"/>
      <c r="BB98" s="34"/>
      <c r="BC98" s="34"/>
      <c r="BD98" s="34"/>
      <c r="BE98" s="34"/>
      <c r="BF98" s="34"/>
      <c r="BG98" s="34"/>
      <c r="BH98" s="34"/>
      <c r="BI98" s="4"/>
      <c r="BJ98" s="4"/>
      <c r="BK98" s="4"/>
      <c r="BS98" s="66"/>
    </row>
    <row r="99" spans="1:151" ht="18" hidden="1" x14ac:dyDescent="0.2">
      <c r="A99" s="165">
        <f t="shared" si="5"/>
        <v>0</v>
      </c>
      <c r="B99" s="357"/>
      <c r="C99" s="160"/>
      <c r="D99" s="160"/>
      <c r="E99" s="160"/>
      <c r="F99" s="160"/>
      <c r="G99" s="160"/>
      <c r="H99" s="229"/>
      <c r="I99" s="160"/>
      <c r="J99" s="182"/>
      <c r="K99" s="160"/>
      <c r="L99" s="160"/>
      <c r="M99" s="160"/>
      <c r="N99" s="160"/>
      <c r="O99" s="160"/>
      <c r="P99" s="160"/>
      <c r="Q99" s="160"/>
      <c r="R99" s="63"/>
      <c r="S99" s="17"/>
      <c r="T99" s="82">
        <f>IF(U99&lt;&gt;"",U99,0)</f>
        <v>0</v>
      </c>
      <c r="U99" s="83" t="str">
        <f>IF(A95&lt;&gt;1,"",IF(G98&lt;0,101%,I98/SUM(G98,I98)))</f>
        <v/>
      </c>
      <c r="V99" s="17"/>
      <c r="W99" s="17"/>
      <c r="X99" s="17"/>
      <c r="Y99" s="17"/>
      <c r="Z99" s="17"/>
      <c r="AA99" s="17"/>
      <c r="AB99" s="17"/>
      <c r="AD99" s="17"/>
      <c r="AP99" s="4"/>
      <c r="AQ99" s="54"/>
      <c r="AR99" s="44"/>
      <c r="AS99" s="32"/>
      <c r="AT99" s="4"/>
      <c r="AU99" s="4"/>
      <c r="AV99" s="4"/>
      <c r="AW99" s="55"/>
      <c r="AX99" s="56"/>
      <c r="AY99" s="34"/>
      <c r="AZ99" s="34"/>
      <c r="BA99" s="34"/>
      <c r="BB99" s="34"/>
      <c r="BC99" s="34"/>
      <c r="BD99" s="34"/>
      <c r="BE99" s="34"/>
      <c r="BF99" s="34"/>
      <c r="BG99" s="34"/>
      <c r="BH99" s="34"/>
      <c r="BI99" s="4"/>
      <c r="BJ99" s="4"/>
      <c r="BK99" s="4"/>
      <c r="BL99" s="17"/>
      <c r="BM99" s="17"/>
      <c r="BN99" s="17"/>
      <c r="BO99" s="17"/>
      <c r="BP99" s="17"/>
      <c r="BQ99" s="17"/>
      <c r="BR99" s="17"/>
      <c r="BS99" s="66"/>
      <c r="BT99" s="17"/>
      <c r="BU99" s="17"/>
      <c r="BV99" s="17"/>
      <c r="BW99" s="17"/>
      <c r="BX99" s="17"/>
      <c r="BY99" s="17"/>
      <c r="BZ99" s="17"/>
      <c r="CA99" s="17"/>
      <c r="CB99" s="17"/>
      <c r="CC99" s="17"/>
      <c r="CD99" s="17"/>
      <c r="CE99" s="17"/>
      <c r="CF99" s="17"/>
      <c r="CG99" s="17"/>
      <c r="CH99" s="17"/>
      <c r="CI99" s="17"/>
      <c r="CJ99" s="17"/>
      <c r="CK99" s="17"/>
      <c r="CL99" s="17"/>
      <c r="CM99" s="17"/>
      <c r="CN99" s="17"/>
      <c r="CO99" s="17"/>
      <c r="CP99" s="17"/>
      <c r="CQ99" s="17"/>
      <c r="CR99" s="17"/>
      <c r="CS99" s="17"/>
      <c r="CT99" s="17"/>
      <c r="CU99" s="17"/>
      <c r="CV99" s="17"/>
      <c r="CW99" s="17"/>
      <c r="CX99" s="17"/>
      <c r="CY99" s="17"/>
      <c r="CZ99" s="17"/>
      <c r="DA99" s="17"/>
      <c r="DB99" s="17"/>
      <c r="DC99" s="17"/>
      <c r="DD99" s="17"/>
      <c r="DE99" s="17"/>
      <c r="DF99" s="17"/>
      <c r="DG99" s="17"/>
      <c r="DH99" s="17"/>
      <c r="DI99" s="17"/>
      <c r="DJ99" s="17"/>
      <c r="DK99" s="17"/>
      <c r="DL99" s="17"/>
      <c r="DM99" s="17"/>
      <c r="DN99" s="17"/>
      <c r="DO99" s="17"/>
      <c r="DP99" s="17"/>
      <c r="DQ99" s="17"/>
      <c r="DR99" s="17"/>
      <c r="DS99" s="17"/>
      <c r="DT99" s="17"/>
      <c r="DU99" s="17"/>
      <c r="DV99" s="17"/>
      <c r="DW99" s="17"/>
      <c r="DX99" s="17"/>
      <c r="DY99" s="17"/>
      <c r="DZ99" s="17"/>
      <c r="EA99" s="17"/>
      <c r="EB99" s="17"/>
      <c r="EC99" s="17"/>
      <c r="ED99" s="17"/>
      <c r="EE99" s="17"/>
      <c r="EF99" s="17"/>
      <c r="EG99" s="17"/>
      <c r="EH99" s="17"/>
      <c r="EI99" s="17"/>
      <c r="EJ99" s="17"/>
      <c r="EK99" s="17"/>
      <c r="EL99" s="17"/>
      <c r="EM99" s="17"/>
      <c r="EN99" s="17"/>
      <c r="EO99" s="17"/>
      <c r="EP99" s="17"/>
      <c r="EQ99" s="17"/>
      <c r="ER99" s="17"/>
      <c r="ES99" s="17"/>
      <c r="ET99" s="17"/>
      <c r="EU99" s="17"/>
    </row>
    <row r="100" spans="1:151" ht="18" hidden="1" x14ac:dyDescent="0.2">
      <c r="A100" s="165">
        <f t="shared" si="5"/>
        <v>0</v>
      </c>
      <c r="B100" s="357"/>
      <c r="C100" s="264"/>
      <c r="D100" s="264"/>
      <c r="E100" s="321" t="s">
        <v>78</v>
      </c>
      <c r="F100" s="320"/>
      <c r="G100" s="320"/>
      <c r="H100" s="320"/>
      <c r="I100" s="320"/>
      <c r="J100" s="320"/>
      <c r="K100" s="227"/>
      <c r="L100" s="227"/>
      <c r="M100" s="227"/>
      <c r="N100" s="160"/>
      <c r="O100" s="160"/>
      <c r="P100" s="160"/>
      <c r="Q100" s="160"/>
      <c r="R100" s="63"/>
      <c r="S100" s="17"/>
      <c r="T100" s="17"/>
      <c r="U100" s="17"/>
      <c r="V100" s="17"/>
      <c r="W100" s="74"/>
      <c r="X100" s="81"/>
      <c r="Y100" s="74"/>
      <c r="Z100" s="75"/>
      <c r="AA100" s="17"/>
      <c r="AB100" s="17"/>
      <c r="AD100" s="17"/>
      <c r="AP100" s="4"/>
      <c r="AQ100" s="54"/>
      <c r="AR100" s="44"/>
      <c r="AS100" s="32"/>
      <c r="AT100" s="4"/>
      <c r="AU100" s="4"/>
      <c r="AV100" s="4"/>
      <c r="AW100" s="55"/>
      <c r="AX100" s="56"/>
      <c r="AY100" s="34"/>
      <c r="AZ100" s="34"/>
      <c r="BA100" s="34"/>
      <c r="BB100" s="34"/>
      <c r="BC100" s="34"/>
      <c r="BD100" s="34"/>
      <c r="BE100" s="34"/>
      <c r="BF100" s="34"/>
      <c r="BG100" s="34"/>
      <c r="BH100" s="34"/>
      <c r="BI100" s="4"/>
      <c r="BJ100" s="4"/>
      <c r="BK100" s="4"/>
      <c r="BL100" s="17"/>
      <c r="BM100" s="17"/>
      <c r="BN100" s="17"/>
      <c r="BO100" s="17"/>
      <c r="BP100" s="17"/>
      <c r="BQ100" s="17"/>
      <c r="BR100" s="17"/>
      <c r="BS100" s="66"/>
      <c r="BT100" s="17"/>
      <c r="BU100" s="17"/>
      <c r="BV100" s="17"/>
      <c r="BW100" s="17"/>
      <c r="BX100" s="17"/>
      <c r="BY100" s="17"/>
      <c r="BZ100" s="17"/>
      <c r="CA100" s="17"/>
      <c r="CB100" s="17"/>
      <c r="CC100" s="17"/>
      <c r="CD100" s="17"/>
      <c r="CE100" s="17"/>
      <c r="CF100" s="17"/>
      <c r="CG100" s="17"/>
      <c r="CH100" s="17"/>
      <c r="CI100" s="17"/>
      <c r="CJ100" s="17"/>
      <c r="CK100" s="17"/>
      <c r="CL100" s="17"/>
      <c r="CM100" s="17"/>
      <c r="CN100" s="17"/>
      <c r="CO100" s="17"/>
      <c r="CP100" s="17"/>
      <c r="CQ100" s="17"/>
      <c r="CR100" s="17"/>
      <c r="CS100" s="17"/>
      <c r="CT100" s="17"/>
      <c r="CU100" s="17"/>
      <c r="CV100" s="17"/>
      <c r="CW100" s="17"/>
      <c r="CX100" s="17"/>
      <c r="CY100" s="17"/>
      <c r="CZ100" s="17"/>
      <c r="DA100" s="17"/>
      <c r="DB100" s="17"/>
      <c r="DC100" s="17"/>
      <c r="DD100" s="17"/>
      <c r="DE100" s="17"/>
      <c r="DF100" s="17"/>
      <c r="DG100" s="17"/>
      <c r="DH100" s="17"/>
      <c r="DI100" s="17"/>
      <c r="DJ100" s="17"/>
      <c r="DK100" s="17"/>
      <c r="DL100" s="17"/>
      <c r="DM100" s="17"/>
      <c r="DN100" s="17"/>
      <c r="DO100" s="17"/>
      <c r="DP100" s="17"/>
      <c r="DQ100" s="17"/>
      <c r="DR100" s="17"/>
      <c r="DS100" s="17"/>
      <c r="DT100" s="17"/>
      <c r="DU100" s="17"/>
      <c r="DV100" s="17"/>
      <c r="DW100" s="17"/>
      <c r="DX100" s="17"/>
      <c r="DY100" s="17"/>
      <c r="DZ100" s="17"/>
      <c r="EA100" s="17"/>
      <c r="EB100" s="17"/>
      <c r="EC100" s="17"/>
      <c r="ED100" s="17"/>
      <c r="EE100" s="17"/>
      <c r="EF100" s="17"/>
      <c r="EG100" s="17"/>
      <c r="EH100" s="17"/>
      <c r="EI100" s="17"/>
      <c r="EJ100" s="17"/>
      <c r="EK100" s="17"/>
      <c r="EL100" s="17"/>
      <c r="EM100" s="17"/>
      <c r="EN100" s="17"/>
      <c r="EO100" s="17"/>
      <c r="EP100" s="17"/>
      <c r="EQ100" s="17"/>
      <c r="ER100" s="17"/>
      <c r="ES100" s="17"/>
      <c r="ET100" s="17"/>
      <c r="EU100" s="17"/>
    </row>
    <row r="101" spans="1:151" ht="18" hidden="1" x14ac:dyDescent="0.2">
      <c r="A101" s="165">
        <f t="shared" si="5"/>
        <v>0</v>
      </c>
      <c r="B101" s="48"/>
      <c r="C101" s="160"/>
      <c r="D101" s="190"/>
      <c r="E101" s="191"/>
      <c r="F101" s="150"/>
      <c r="G101" s="191"/>
      <c r="H101" s="190"/>
      <c r="I101" s="191"/>
      <c r="J101" s="191"/>
      <c r="K101" s="191"/>
      <c r="L101" s="191"/>
      <c r="M101" s="191"/>
      <c r="N101" s="160"/>
      <c r="O101" s="160"/>
      <c r="P101" s="160"/>
      <c r="Q101" s="160"/>
      <c r="R101" s="63"/>
      <c r="S101" s="17"/>
      <c r="T101" s="17"/>
      <c r="U101" s="17"/>
      <c r="V101" s="17"/>
      <c r="W101" s="74"/>
      <c r="X101" s="81"/>
      <c r="Y101" s="74"/>
      <c r="Z101" s="75"/>
      <c r="AA101" s="17"/>
      <c r="AB101" s="17"/>
      <c r="AC101" s="17"/>
      <c r="AD101" s="17"/>
      <c r="AP101" s="4"/>
      <c r="AQ101" s="54"/>
      <c r="AR101" s="44"/>
      <c r="AS101" s="32"/>
      <c r="AT101" s="4"/>
      <c r="AU101" s="4"/>
      <c r="AV101" s="4"/>
      <c r="AW101" s="55"/>
      <c r="AX101" s="56"/>
      <c r="AY101" s="34"/>
      <c r="AZ101" s="34"/>
      <c r="BA101" s="34"/>
      <c r="BB101" s="34"/>
      <c r="BC101" s="34"/>
      <c r="BD101" s="34"/>
      <c r="BE101" s="34"/>
      <c r="BF101" s="34"/>
      <c r="BG101" s="34"/>
      <c r="BH101" s="34"/>
      <c r="BI101" s="4"/>
      <c r="BJ101" s="4"/>
      <c r="BK101" s="4"/>
      <c r="BL101" s="17"/>
      <c r="BM101" s="17"/>
      <c r="BN101" s="17"/>
      <c r="BO101" s="17"/>
      <c r="BP101" s="17"/>
      <c r="BQ101" s="17"/>
      <c r="BR101" s="17"/>
      <c r="BS101" s="66"/>
      <c r="BT101" s="17"/>
      <c r="BU101" s="17"/>
      <c r="BV101" s="17"/>
      <c r="BW101" s="17"/>
      <c r="BX101" s="17"/>
      <c r="BY101" s="17"/>
      <c r="BZ101" s="17"/>
      <c r="CA101" s="17"/>
      <c r="CB101" s="17"/>
      <c r="CC101" s="17"/>
      <c r="CD101" s="17"/>
      <c r="CE101" s="17"/>
      <c r="CF101" s="17"/>
      <c r="CG101" s="17"/>
      <c r="CH101" s="17"/>
      <c r="CI101" s="17"/>
      <c r="CJ101" s="17"/>
      <c r="CK101" s="17"/>
      <c r="CL101" s="17"/>
      <c r="CM101" s="17"/>
      <c r="CN101" s="17"/>
      <c r="CO101" s="17"/>
      <c r="CP101" s="17"/>
      <c r="CQ101" s="17"/>
      <c r="CR101" s="17"/>
      <c r="CS101" s="17"/>
      <c r="CT101" s="17"/>
      <c r="CU101" s="17"/>
      <c r="CV101" s="17"/>
      <c r="CW101" s="17"/>
      <c r="CX101" s="17"/>
      <c r="CY101" s="17"/>
      <c r="CZ101" s="17"/>
      <c r="DA101" s="17"/>
      <c r="DB101" s="17"/>
      <c r="DC101" s="17"/>
      <c r="DD101" s="17"/>
      <c r="DE101" s="17"/>
      <c r="DF101" s="17"/>
      <c r="DG101" s="17"/>
      <c r="DH101" s="17"/>
      <c r="DI101" s="17"/>
      <c r="DJ101" s="17"/>
      <c r="DK101" s="17"/>
      <c r="DL101" s="17"/>
      <c r="DM101" s="17"/>
      <c r="DN101" s="17"/>
      <c r="DO101" s="17"/>
      <c r="DP101" s="17"/>
      <c r="DQ101" s="17"/>
      <c r="DR101" s="17"/>
      <c r="DS101" s="17"/>
      <c r="DT101" s="17"/>
      <c r="DU101" s="17"/>
      <c r="DV101" s="17"/>
      <c r="DW101" s="17"/>
      <c r="DX101" s="17"/>
      <c r="DY101" s="17"/>
      <c r="DZ101" s="17"/>
      <c r="EA101" s="17"/>
      <c r="EB101" s="17"/>
      <c r="EC101" s="17"/>
      <c r="ED101" s="17"/>
      <c r="EE101" s="17"/>
      <c r="EF101" s="17"/>
      <c r="EG101" s="17"/>
      <c r="EH101" s="17"/>
      <c r="EI101" s="17"/>
      <c r="EJ101" s="17"/>
      <c r="EK101" s="17"/>
      <c r="EL101" s="17"/>
      <c r="EM101" s="17"/>
      <c r="EN101" s="17"/>
      <c r="EO101" s="17"/>
      <c r="EP101" s="17"/>
      <c r="EQ101" s="17"/>
      <c r="ER101" s="17"/>
      <c r="ES101" s="17"/>
      <c r="ET101" s="17"/>
      <c r="EU101" s="17"/>
    </row>
    <row r="102" spans="1:151" ht="26.25" hidden="1" customHeight="1" x14ac:dyDescent="0.2">
      <c r="A102" s="165">
        <f t="shared" ref="A102:A110" si="6">IF(SAUERKÜRZEL=$B$102,1,0)</f>
        <v>0</v>
      </c>
      <c r="B102" s="357" t="s">
        <v>15</v>
      </c>
      <c r="C102" s="160"/>
      <c r="D102" s="160"/>
      <c r="E102" s="160"/>
      <c r="F102" s="160"/>
      <c r="G102" s="160"/>
      <c r="H102" s="160"/>
      <c r="I102" s="160"/>
      <c r="J102" s="160"/>
      <c r="K102" s="160"/>
      <c r="L102" s="160"/>
      <c r="M102" s="160"/>
      <c r="N102" s="241"/>
      <c r="O102" s="241"/>
      <c r="P102" s="160"/>
      <c r="Q102" s="160"/>
      <c r="R102" s="63"/>
      <c r="S102" s="17"/>
      <c r="T102" s="17"/>
      <c r="U102" s="17"/>
      <c r="V102" s="17"/>
      <c r="W102" s="17"/>
      <c r="X102" s="17"/>
      <c r="Y102" s="17"/>
      <c r="Z102" s="17"/>
      <c r="AA102" s="17"/>
      <c r="AB102" s="17"/>
      <c r="AC102" s="17"/>
      <c r="AD102" s="17"/>
      <c r="AP102" s="4"/>
      <c r="AQ102" s="54"/>
      <c r="AR102" s="44"/>
      <c r="AS102" s="32"/>
      <c r="AT102" s="4"/>
      <c r="AU102" s="4"/>
      <c r="AV102" s="4"/>
      <c r="AW102" s="55"/>
      <c r="AX102" s="56"/>
      <c r="AY102" s="34"/>
      <c r="AZ102" s="34"/>
      <c r="BA102" s="34"/>
      <c r="BB102" s="34"/>
      <c r="BC102" s="34"/>
      <c r="BD102" s="34"/>
      <c r="BE102" s="34"/>
      <c r="BF102" s="34"/>
      <c r="BG102" s="34"/>
      <c r="BH102" s="34"/>
      <c r="BI102" s="4"/>
      <c r="BJ102" s="4"/>
      <c r="BK102" s="4"/>
      <c r="BL102" s="17"/>
      <c r="BM102" s="17"/>
      <c r="BN102" s="17"/>
      <c r="BO102" s="17"/>
      <c r="BP102" s="17"/>
      <c r="BQ102" s="17"/>
      <c r="BR102" s="17"/>
      <c r="BS102" s="66"/>
      <c r="BT102" s="17"/>
      <c r="BU102" s="17"/>
      <c r="BV102" s="17"/>
      <c r="BW102" s="17"/>
      <c r="BX102" s="17"/>
      <c r="BY102" s="17"/>
      <c r="BZ102" s="17"/>
      <c r="CA102" s="17"/>
      <c r="CB102" s="17"/>
      <c r="CC102" s="17"/>
      <c r="CD102" s="17"/>
      <c r="CE102" s="17"/>
      <c r="CF102" s="17"/>
      <c r="CG102" s="17"/>
      <c r="CH102" s="17"/>
      <c r="CI102" s="17"/>
      <c r="CJ102" s="17"/>
      <c r="CK102" s="17"/>
      <c r="CL102" s="17"/>
      <c r="CM102" s="17"/>
      <c r="CN102" s="17"/>
      <c r="CO102" s="17"/>
      <c r="CP102" s="17"/>
      <c r="CQ102" s="17"/>
      <c r="CR102" s="17"/>
      <c r="CS102" s="17"/>
      <c r="CT102" s="17"/>
      <c r="CU102" s="17"/>
      <c r="CV102" s="17"/>
      <c r="CW102" s="17"/>
      <c r="CX102" s="17"/>
      <c r="CY102" s="17"/>
      <c r="CZ102" s="17"/>
      <c r="DA102" s="17"/>
      <c r="DB102" s="17"/>
      <c r="DC102" s="17"/>
      <c r="DD102" s="17"/>
      <c r="DE102" s="17"/>
      <c r="DF102" s="17"/>
      <c r="DG102" s="17"/>
      <c r="DH102" s="17"/>
      <c r="DI102" s="17"/>
      <c r="DJ102" s="17"/>
      <c r="DK102" s="17"/>
      <c r="DL102" s="17"/>
      <c r="DM102" s="17"/>
      <c r="DN102" s="17"/>
      <c r="DO102" s="17"/>
      <c r="DP102" s="17"/>
      <c r="DQ102" s="17"/>
      <c r="DR102" s="17"/>
      <c r="DS102" s="17"/>
      <c r="DT102" s="17"/>
      <c r="DU102" s="17"/>
      <c r="DV102" s="17"/>
      <c r="DW102" s="17"/>
      <c r="DX102" s="17"/>
      <c r="DY102" s="17"/>
      <c r="DZ102" s="17"/>
      <c r="EA102" s="17"/>
      <c r="EB102" s="17"/>
      <c r="EC102" s="17"/>
      <c r="ED102" s="17"/>
      <c r="EE102" s="17"/>
      <c r="EF102" s="17"/>
      <c r="EG102" s="17"/>
      <c r="EH102" s="17"/>
      <c r="EI102" s="17"/>
      <c r="EJ102" s="17"/>
      <c r="EK102" s="17"/>
      <c r="EL102" s="17"/>
      <c r="EM102" s="17"/>
      <c r="EN102" s="17"/>
      <c r="EO102" s="17"/>
      <c r="EP102" s="17"/>
      <c r="EQ102" s="17"/>
      <c r="ER102" s="17"/>
      <c r="ES102" s="17"/>
      <c r="ET102" s="17"/>
      <c r="EU102" s="17"/>
    </row>
    <row r="103" spans="1:151" ht="17.25" hidden="1" customHeight="1" x14ac:dyDescent="0.2">
      <c r="A103" s="165">
        <f t="shared" si="6"/>
        <v>0</v>
      </c>
      <c r="B103" s="357"/>
      <c r="C103" s="160"/>
      <c r="D103" s="160"/>
      <c r="E103" s="259" t="s">
        <v>68</v>
      </c>
      <c r="F103" s="160"/>
      <c r="G103" s="160"/>
      <c r="H103" s="160"/>
      <c r="I103" s="160"/>
      <c r="J103" s="160"/>
      <c r="K103" s="103" t="s">
        <v>90</v>
      </c>
      <c r="L103" s="350" t="s">
        <v>77</v>
      </c>
      <c r="M103" s="351"/>
      <c r="N103" s="352"/>
      <c r="O103" s="84"/>
      <c r="P103" s="160"/>
      <c r="Q103" s="160"/>
      <c r="R103" s="63"/>
      <c r="S103" s="17"/>
      <c r="T103" s="17"/>
      <c r="W103" s="17"/>
      <c r="X103" s="17"/>
      <c r="Y103" s="17"/>
      <c r="Z103" s="17"/>
      <c r="AA103" s="17"/>
      <c r="AB103" s="17"/>
      <c r="AC103" s="17"/>
      <c r="AD103" s="17"/>
      <c r="AP103" s="4"/>
      <c r="AQ103" s="54"/>
      <c r="AR103" s="44"/>
      <c r="AS103" s="32"/>
      <c r="AT103" s="4"/>
      <c r="AU103" s="4"/>
      <c r="AV103" s="4"/>
      <c r="AW103" s="55"/>
      <c r="AX103" s="56"/>
      <c r="AY103" s="34"/>
      <c r="AZ103" s="34"/>
      <c r="BA103" s="34"/>
      <c r="BB103" s="34"/>
      <c r="BC103" s="34"/>
      <c r="BD103" s="34"/>
      <c r="BE103" s="34"/>
      <c r="BF103" s="34"/>
      <c r="BG103" s="34"/>
      <c r="BH103" s="34"/>
      <c r="BI103" s="4"/>
      <c r="BJ103" s="4"/>
      <c r="BK103" s="4"/>
      <c r="BL103" s="17"/>
      <c r="BM103" s="17"/>
      <c r="BN103" s="17"/>
      <c r="BO103" s="17"/>
      <c r="BP103" s="17"/>
      <c r="BQ103" s="17"/>
      <c r="BR103" s="17"/>
      <c r="BS103" s="66"/>
      <c r="BT103" s="17"/>
      <c r="BU103" s="17"/>
      <c r="BV103" s="17"/>
      <c r="BW103" s="17"/>
      <c r="BX103" s="17"/>
      <c r="BY103" s="17"/>
      <c r="BZ103" s="17"/>
      <c r="CA103" s="17"/>
      <c r="CB103" s="17"/>
      <c r="CC103" s="17"/>
      <c r="CD103" s="17"/>
      <c r="CE103" s="17"/>
      <c r="CF103" s="17"/>
      <c r="CG103" s="17"/>
      <c r="CH103" s="17"/>
      <c r="CI103" s="17"/>
      <c r="CJ103" s="17"/>
      <c r="CK103" s="17"/>
      <c r="CL103" s="17"/>
      <c r="CM103" s="17"/>
      <c r="CN103" s="17"/>
      <c r="CO103" s="17"/>
      <c r="CP103" s="17"/>
      <c r="CQ103" s="17"/>
      <c r="CR103" s="17"/>
      <c r="CS103" s="17"/>
      <c r="CT103" s="17"/>
      <c r="CU103" s="17"/>
      <c r="CV103" s="17"/>
      <c r="CW103" s="17"/>
      <c r="CX103" s="17"/>
      <c r="CY103" s="17"/>
      <c r="CZ103" s="17"/>
      <c r="DA103" s="17"/>
      <c r="DB103" s="17"/>
      <c r="DC103" s="17"/>
      <c r="DD103" s="17"/>
      <c r="DE103" s="17"/>
      <c r="DF103" s="17"/>
      <c r="DG103" s="17"/>
      <c r="DH103" s="17"/>
      <c r="DI103" s="17"/>
      <c r="DJ103" s="17"/>
      <c r="DK103" s="17"/>
      <c r="DL103" s="17"/>
      <c r="DM103" s="17"/>
      <c r="DN103" s="17"/>
      <c r="DO103" s="17"/>
      <c r="DP103" s="17"/>
      <c r="DQ103" s="17"/>
      <c r="DR103" s="17"/>
      <c r="DS103" s="17"/>
      <c r="DT103" s="17"/>
      <c r="DU103" s="17"/>
      <c r="DV103" s="17"/>
      <c r="DW103" s="17"/>
      <c r="DX103" s="17"/>
      <c r="DY103" s="17"/>
      <c r="DZ103" s="17"/>
      <c r="EA103" s="17"/>
      <c r="EB103" s="17"/>
      <c r="EC103" s="17"/>
      <c r="ED103" s="17"/>
      <c r="EE103" s="17"/>
      <c r="EF103" s="17"/>
      <c r="EG103" s="17"/>
      <c r="EH103" s="17"/>
      <c r="EI103" s="17"/>
      <c r="EJ103" s="17"/>
      <c r="EK103" s="17"/>
      <c r="EL103" s="17"/>
      <c r="EM103" s="17"/>
      <c r="EN103" s="17"/>
      <c r="EO103" s="17"/>
      <c r="EP103" s="17"/>
      <c r="EQ103" s="17"/>
      <c r="ER103" s="17"/>
      <c r="ES103" s="17"/>
      <c r="ET103" s="17"/>
      <c r="EU103" s="17"/>
    </row>
    <row r="104" spans="1:151" ht="18" hidden="1" x14ac:dyDescent="0.2">
      <c r="A104" s="165">
        <f t="shared" si="6"/>
        <v>0</v>
      </c>
      <c r="B104" s="357"/>
      <c r="C104" s="160"/>
      <c r="D104" s="160"/>
      <c r="E104" s="160"/>
      <c r="F104" s="160"/>
      <c r="G104" s="160"/>
      <c r="H104" s="160"/>
      <c r="I104" s="160"/>
      <c r="J104" s="160"/>
      <c r="K104" s="160"/>
      <c r="L104" s="160"/>
      <c r="M104" s="160"/>
      <c r="N104" s="160"/>
      <c r="O104" s="160"/>
      <c r="P104" s="160"/>
      <c r="Q104" s="160"/>
      <c r="R104" s="63"/>
      <c r="S104" s="17"/>
      <c r="T104" s="17"/>
      <c r="U104" s="67">
        <v>17</v>
      </c>
      <c r="V104" s="68">
        <v>3.8</v>
      </c>
      <c r="W104" s="17"/>
      <c r="X104" s="17"/>
      <c r="Y104" s="17"/>
      <c r="Z104" s="17"/>
      <c r="AA104" s="17"/>
      <c r="AB104" s="17"/>
      <c r="AC104" s="17"/>
      <c r="AD104" s="17"/>
      <c r="AF104" s="104">
        <f>$AR$5</f>
        <v>1</v>
      </c>
      <c r="AG104" s="105">
        <f>AF104*1.05</f>
        <v>1.05</v>
      </c>
      <c r="AH104" s="106">
        <f>1.8*BA1</f>
        <v>1.8</v>
      </c>
      <c r="AI104" s="107">
        <f>E12</f>
        <v>0.1</v>
      </c>
      <c r="AJ104" s="107">
        <f>AI104/AH104</f>
        <v>5.5555555555555559E-2</v>
      </c>
      <c r="AK104" s="107">
        <f>AI104-AJ104</f>
        <v>4.4444444444444446E-2</v>
      </c>
      <c r="AP104" s="4"/>
      <c r="AQ104" s="54"/>
      <c r="AR104" s="44"/>
      <c r="AS104" s="32"/>
      <c r="AT104" s="4"/>
      <c r="AU104" s="4"/>
      <c r="AV104" s="4"/>
      <c r="AW104" s="55"/>
      <c r="AX104" s="56"/>
      <c r="AY104" s="34"/>
      <c r="AZ104" s="34"/>
      <c r="BA104" s="34"/>
      <c r="BB104" s="34"/>
      <c r="BC104" s="34"/>
      <c r="BD104" s="34"/>
      <c r="BE104" s="34"/>
      <c r="BF104" s="34"/>
      <c r="BG104" s="34"/>
      <c r="BH104" s="34"/>
      <c r="BI104" s="4"/>
      <c r="BJ104" s="4"/>
      <c r="BK104" s="4"/>
      <c r="BL104" s="17"/>
      <c r="BM104" s="17"/>
      <c r="BN104" s="17"/>
      <c r="BO104" s="17"/>
      <c r="BP104" s="17"/>
      <c r="BQ104" s="17"/>
      <c r="BR104" s="17"/>
      <c r="BS104" s="66"/>
      <c r="BT104" s="17"/>
      <c r="BU104" s="17"/>
      <c r="BV104" s="17"/>
      <c r="BW104" s="17"/>
      <c r="BX104" s="17"/>
      <c r="BY104" s="17"/>
      <c r="BZ104" s="17"/>
      <c r="CA104" s="17"/>
      <c r="CB104" s="17"/>
      <c r="CC104" s="17"/>
      <c r="CD104" s="17"/>
      <c r="CE104" s="17"/>
      <c r="CF104" s="17"/>
      <c r="CG104" s="17"/>
      <c r="CH104" s="17"/>
      <c r="CI104" s="17"/>
      <c r="CJ104" s="17"/>
      <c r="CK104" s="17"/>
      <c r="CL104" s="17"/>
      <c r="CM104" s="17"/>
      <c r="CN104" s="17"/>
      <c r="CO104" s="17"/>
      <c r="CP104" s="17"/>
      <c r="CQ104" s="17"/>
      <c r="CR104" s="17"/>
      <c r="CS104" s="17"/>
      <c r="CT104" s="17"/>
      <c r="CU104" s="17"/>
      <c r="CV104" s="17"/>
      <c r="CW104" s="17"/>
      <c r="CX104" s="17"/>
      <c r="CY104" s="17"/>
      <c r="CZ104" s="17"/>
      <c r="DA104" s="17"/>
      <c r="DB104" s="17"/>
      <c r="DC104" s="17"/>
      <c r="DD104" s="17"/>
      <c r="DE104" s="17"/>
      <c r="DF104" s="17"/>
      <c r="DG104" s="17"/>
      <c r="DH104" s="17"/>
      <c r="DI104" s="17"/>
      <c r="DJ104" s="17"/>
      <c r="DK104" s="17"/>
      <c r="DL104" s="17"/>
      <c r="DM104" s="17"/>
      <c r="DN104" s="17"/>
      <c r="DO104" s="17"/>
      <c r="DP104" s="17"/>
      <c r="DQ104" s="17"/>
      <c r="DR104" s="17"/>
      <c r="DS104" s="17"/>
      <c r="DT104" s="17"/>
      <c r="DU104" s="17"/>
      <c r="DV104" s="17"/>
      <c r="DW104" s="17"/>
      <c r="DX104" s="17"/>
      <c r="DY104" s="17"/>
      <c r="DZ104" s="17"/>
      <c r="EA104" s="17"/>
      <c r="EB104" s="17"/>
      <c r="EC104" s="17"/>
      <c r="ED104" s="17"/>
      <c r="EE104" s="17"/>
      <c r="EF104" s="17"/>
      <c r="EG104" s="17"/>
      <c r="EH104" s="17"/>
      <c r="EI104" s="17"/>
      <c r="EJ104" s="17"/>
      <c r="EK104" s="17"/>
      <c r="EL104" s="17"/>
      <c r="EM104" s="17"/>
      <c r="EN104" s="17"/>
      <c r="EO104" s="17"/>
      <c r="EP104" s="17"/>
      <c r="EQ104" s="17"/>
      <c r="ER104" s="17"/>
      <c r="ES104" s="17"/>
      <c r="ET104" s="17"/>
      <c r="EU104" s="17"/>
    </row>
    <row r="105" spans="1:151" s="17" customFormat="1" ht="18" hidden="1" customHeight="1" x14ac:dyDescent="0.2">
      <c r="A105" s="165">
        <f t="shared" si="6"/>
        <v>0</v>
      </c>
      <c r="B105" s="357"/>
      <c r="C105" s="289"/>
      <c r="D105" s="294" t="s">
        <v>65</v>
      </c>
      <c r="E105" s="294"/>
      <c r="F105" s="294"/>
      <c r="G105" s="353" t="s">
        <v>66</v>
      </c>
      <c r="H105" s="353"/>
      <c r="I105" s="353" t="s">
        <v>45</v>
      </c>
      <c r="J105" s="353"/>
      <c r="K105" s="353" t="s">
        <v>43</v>
      </c>
      <c r="L105" s="353"/>
      <c r="M105" s="289"/>
      <c r="N105" s="294" t="s">
        <v>67</v>
      </c>
      <c r="O105" s="294"/>
      <c r="P105" s="207"/>
      <c r="Q105" s="203"/>
      <c r="R105" s="124"/>
      <c r="AP105" s="4"/>
      <c r="AQ105" s="54"/>
      <c r="AR105" s="44"/>
      <c r="AS105" s="32"/>
      <c r="AT105" s="4"/>
      <c r="AU105" s="4"/>
      <c r="AV105" s="4"/>
      <c r="AW105" s="55"/>
      <c r="AX105" s="56"/>
      <c r="AY105" s="34"/>
      <c r="AZ105" s="34"/>
      <c r="BA105" s="34"/>
      <c r="BB105" s="34"/>
      <c r="BC105" s="34"/>
      <c r="BD105" s="34"/>
      <c r="BE105" s="34"/>
      <c r="BF105" s="34"/>
      <c r="BG105" s="34"/>
      <c r="BH105" s="34"/>
      <c r="BI105" s="4"/>
      <c r="BJ105" s="4"/>
      <c r="BK105" s="4"/>
      <c r="BS105" s="66"/>
    </row>
    <row r="106" spans="1:151" s="17" customFormat="1" ht="18" hidden="1" customHeight="1" x14ac:dyDescent="0.2">
      <c r="A106" s="165">
        <f t="shared" si="6"/>
        <v>0</v>
      </c>
      <c r="B106" s="357"/>
      <c r="C106" s="322">
        <f>IF($L$103='Sauerteig-Rechner'!W11,0.05,0.1)</f>
        <v>0.05</v>
      </c>
      <c r="D106" s="289"/>
      <c r="E106" s="323">
        <f>C106*G106</f>
        <v>5.5277777777777787E-2</v>
      </c>
      <c r="F106" s="289"/>
      <c r="G106" s="358">
        <f>AG104+AJ104-I106</f>
        <v>1.1055555555555556</v>
      </c>
      <c r="H106" s="358"/>
      <c r="I106" s="354">
        <f>$AU$6</f>
        <v>0</v>
      </c>
      <c r="J106" s="354"/>
      <c r="K106" s="358">
        <f>AG104*(AH104-1)+AK104</f>
        <v>0.88444444444444448</v>
      </c>
      <c r="L106" s="358"/>
      <c r="M106" s="289"/>
      <c r="N106" s="319" t="str">
        <f>IF(L103='Sauerteig-Rechner'!W11,"26 - 27 C","24 - 26 C")</f>
        <v>26 - 27 C</v>
      </c>
      <c r="O106" s="319"/>
      <c r="P106" s="203"/>
      <c r="Q106" s="203"/>
      <c r="R106" s="124"/>
      <c r="AP106" s="4"/>
      <c r="AQ106" s="54"/>
      <c r="AR106" s="44"/>
      <c r="AS106" s="32"/>
      <c r="AT106" s="4"/>
      <c r="AU106" s="4"/>
      <c r="AV106" s="4"/>
      <c r="AW106" s="55"/>
      <c r="AX106" s="56"/>
      <c r="AY106" s="34"/>
      <c r="AZ106" s="34"/>
      <c r="BA106" s="34"/>
      <c r="BB106" s="34"/>
      <c r="BC106" s="34"/>
      <c r="BD106" s="34"/>
      <c r="BE106" s="34"/>
      <c r="BF106" s="34"/>
      <c r="BG106" s="34"/>
      <c r="BH106" s="34"/>
      <c r="BI106" s="4"/>
      <c r="BJ106" s="4"/>
      <c r="BK106" s="4"/>
      <c r="BS106" s="66"/>
    </row>
    <row r="107" spans="1:151" ht="18" hidden="1" x14ac:dyDescent="0.2">
      <c r="A107" s="165">
        <f t="shared" si="6"/>
        <v>0</v>
      </c>
      <c r="B107" s="357"/>
      <c r="C107" s="160"/>
      <c r="D107" s="160"/>
      <c r="E107" s="160"/>
      <c r="F107" s="160"/>
      <c r="G107" s="160"/>
      <c r="H107" s="229"/>
      <c r="I107" s="160"/>
      <c r="J107" s="160"/>
      <c r="K107" s="160"/>
      <c r="L107" s="160"/>
      <c r="M107" s="160"/>
      <c r="N107" s="160"/>
      <c r="O107" s="160"/>
      <c r="P107" s="160"/>
      <c r="Q107" s="160"/>
      <c r="R107" s="63"/>
      <c r="S107" s="17"/>
      <c r="T107" s="82">
        <f>IF(U107&lt;&gt;"",U107,0)</f>
        <v>0</v>
      </c>
      <c r="U107" s="83" t="str">
        <f>IF(A103&lt;&gt;1,"",IF(G106&lt;0,101%,I106/SUM(G106,I106)))</f>
        <v/>
      </c>
      <c r="V107" s="17"/>
      <c r="W107" s="17"/>
      <c r="X107" s="17"/>
      <c r="Y107" s="17"/>
      <c r="Z107" s="17"/>
      <c r="AA107" s="17"/>
      <c r="AB107" s="17"/>
      <c r="AC107" s="17"/>
      <c r="AD107" s="17"/>
      <c r="AP107" s="4"/>
      <c r="AQ107" s="54"/>
      <c r="AR107" s="44"/>
      <c r="AS107" s="32"/>
      <c r="AT107" s="4"/>
      <c r="AU107" s="4"/>
      <c r="AV107" s="4"/>
      <c r="AW107" s="55"/>
      <c r="AX107" s="56"/>
      <c r="AY107" s="34"/>
      <c r="AZ107" s="34"/>
      <c r="BA107" s="34"/>
      <c r="BB107" s="34"/>
      <c r="BC107" s="34"/>
      <c r="BD107" s="34"/>
      <c r="BE107" s="34"/>
      <c r="BF107" s="34"/>
      <c r="BG107" s="34"/>
      <c r="BH107" s="34"/>
      <c r="BI107" s="4"/>
      <c r="BJ107" s="4"/>
      <c r="BK107" s="4"/>
      <c r="BL107" s="17"/>
      <c r="BM107" s="17"/>
      <c r="BN107" s="17"/>
      <c r="BO107" s="17"/>
      <c r="BP107" s="17"/>
      <c r="BQ107" s="17"/>
      <c r="BR107" s="17"/>
      <c r="BS107" s="66"/>
      <c r="BT107" s="17"/>
      <c r="BU107" s="17"/>
      <c r="BV107" s="17"/>
      <c r="BW107" s="17"/>
      <c r="BX107" s="17"/>
      <c r="BY107" s="17"/>
      <c r="BZ107" s="17"/>
      <c r="CA107" s="17"/>
      <c r="CB107" s="17"/>
      <c r="CC107" s="17"/>
      <c r="CD107" s="17"/>
      <c r="CE107" s="17"/>
      <c r="CF107" s="17"/>
      <c r="CG107" s="17"/>
      <c r="CH107" s="17"/>
      <c r="CI107" s="17"/>
      <c r="CJ107" s="17"/>
      <c r="CK107" s="17"/>
      <c r="CL107" s="17"/>
      <c r="CM107" s="17"/>
      <c r="CN107" s="17"/>
      <c r="CO107" s="17"/>
      <c r="CP107" s="17"/>
      <c r="CQ107" s="17"/>
      <c r="CR107" s="17"/>
      <c r="CS107" s="17"/>
      <c r="CT107" s="17"/>
      <c r="CU107" s="17"/>
      <c r="CV107" s="17"/>
      <c r="CW107" s="17"/>
      <c r="CX107" s="17"/>
      <c r="CY107" s="17"/>
      <c r="CZ107" s="17"/>
      <c r="DA107" s="17"/>
      <c r="DB107" s="17"/>
      <c r="DC107" s="17"/>
      <c r="DD107" s="17"/>
      <c r="DE107" s="17"/>
      <c r="DF107" s="17"/>
      <c r="DG107" s="17"/>
      <c r="DH107" s="17"/>
      <c r="DI107" s="17"/>
      <c r="DJ107" s="17"/>
      <c r="DK107" s="17"/>
      <c r="DL107" s="17"/>
      <c r="DM107" s="17"/>
      <c r="DN107" s="17"/>
      <c r="DO107" s="17"/>
      <c r="DP107" s="17"/>
      <c r="DQ107" s="17"/>
      <c r="DR107" s="17"/>
      <c r="DS107" s="17"/>
      <c r="DT107" s="17"/>
      <c r="DU107" s="17"/>
      <c r="DV107" s="17"/>
      <c r="DW107" s="17"/>
      <c r="DX107" s="17"/>
      <c r="DY107" s="17"/>
      <c r="DZ107" s="17"/>
      <c r="EA107" s="17"/>
      <c r="EB107" s="17"/>
      <c r="EC107" s="17"/>
      <c r="ED107" s="17"/>
      <c r="EE107" s="17"/>
      <c r="EF107" s="17"/>
      <c r="EG107" s="17"/>
      <c r="EH107" s="17"/>
      <c r="EI107" s="17"/>
      <c r="EJ107" s="17"/>
      <c r="EK107" s="17"/>
      <c r="EL107" s="17"/>
      <c r="EM107" s="17"/>
      <c r="EN107" s="17"/>
      <c r="EO107" s="17"/>
      <c r="EP107" s="17"/>
      <c r="EQ107" s="17"/>
      <c r="ER107" s="17"/>
      <c r="ES107" s="17"/>
      <c r="ET107" s="17"/>
      <c r="EU107" s="17"/>
    </row>
    <row r="108" spans="1:151" ht="18" hidden="1" x14ac:dyDescent="0.2">
      <c r="A108" s="165">
        <f t="shared" si="6"/>
        <v>0</v>
      </c>
      <c r="B108" s="357"/>
      <c r="C108" s="160"/>
      <c r="D108" s="160"/>
      <c r="E108" s="230"/>
      <c r="F108" s="230"/>
      <c r="G108" s="160"/>
      <c r="H108" s="160"/>
      <c r="I108" s="230"/>
      <c r="J108" s="230"/>
      <c r="K108" s="230"/>
      <c r="L108" s="230"/>
      <c r="M108" s="160"/>
      <c r="N108" s="160"/>
      <c r="O108" s="160"/>
      <c r="P108" s="160"/>
      <c r="Q108" s="160"/>
      <c r="R108" s="63"/>
      <c r="S108" s="17"/>
      <c r="T108" s="17"/>
      <c r="U108" s="17"/>
      <c r="V108" s="17"/>
      <c r="W108" s="17"/>
      <c r="X108" s="17"/>
      <c r="Y108" s="17"/>
      <c r="Z108" s="17"/>
      <c r="AA108" s="17"/>
      <c r="AB108" s="17"/>
      <c r="AC108" s="17"/>
      <c r="AD108" s="17"/>
      <c r="AP108" s="4"/>
      <c r="AQ108" s="54"/>
      <c r="AR108" s="44"/>
      <c r="AS108" s="32"/>
      <c r="AT108" s="4"/>
      <c r="AU108" s="4"/>
      <c r="AV108" s="4"/>
      <c r="AW108" s="55"/>
      <c r="AX108" s="56"/>
      <c r="AY108" s="34"/>
      <c r="AZ108" s="34"/>
      <c r="BA108" s="34"/>
      <c r="BB108" s="34"/>
      <c r="BC108" s="34"/>
      <c r="BD108" s="34"/>
      <c r="BE108" s="34"/>
      <c r="BF108" s="34"/>
      <c r="BG108" s="34"/>
      <c r="BH108" s="34"/>
      <c r="BI108" s="4"/>
      <c r="BJ108" s="4"/>
      <c r="BK108" s="4"/>
      <c r="BL108" s="17"/>
      <c r="BM108" s="17"/>
      <c r="BN108" s="17"/>
      <c r="BO108" s="17"/>
      <c r="BP108" s="17"/>
      <c r="BQ108" s="17"/>
      <c r="BR108" s="17"/>
      <c r="BS108" s="66"/>
      <c r="BT108" s="17"/>
      <c r="BU108" s="17"/>
      <c r="BV108" s="17"/>
      <c r="BW108" s="17"/>
      <c r="BX108" s="17"/>
      <c r="BY108" s="17"/>
      <c r="BZ108" s="17"/>
      <c r="CA108" s="17"/>
      <c r="CB108" s="17"/>
      <c r="CC108" s="17"/>
      <c r="CD108" s="17"/>
      <c r="CE108" s="17"/>
      <c r="CF108" s="17"/>
      <c r="CG108" s="17"/>
      <c r="CH108" s="17"/>
      <c r="CI108" s="17"/>
      <c r="CJ108" s="17"/>
      <c r="CK108" s="17"/>
      <c r="CL108" s="17"/>
      <c r="CM108" s="17"/>
      <c r="CN108" s="17"/>
      <c r="CO108" s="17"/>
      <c r="CP108" s="17"/>
      <c r="CQ108" s="17"/>
      <c r="CR108" s="17"/>
      <c r="CS108" s="17"/>
      <c r="CT108" s="17"/>
      <c r="CU108" s="17"/>
      <c r="CV108" s="17"/>
      <c r="CW108" s="17"/>
      <c r="CX108" s="17"/>
      <c r="CY108" s="17"/>
      <c r="CZ108" s="17"/>
      <c r="DA108" s="17"/>
      <c r="DB108" s="17"/>
      <c r="DC108" s="17"/>
      <c r="DD108" s="17"/>
      <c r="DE108" s="17"/>
      <c r="DF108" s="17"/>
      <c r="DG108" s="17"/>
      <c r="DH108" s="17"/>
      <c r="DI108" s="17"/>
      <c r="DJ108" s="17"/>
      <c r="DK108" s="17"/>
      <c r="DL108" s="17"/>
      <c r="DM108" s="17"/>
      <c r="DN108" s="17"/>
      <c r="DO108" s="17"/>
      <c r="DP108" s="17"/>
      <c r="DQ108" s="17"/>
      <c r="DR108" s="17"/>
      <c r="DS108" s="17"/>
      <c r="DT108" s="17"/>
      <c r="DU108" s="17"/>
      <c r="DV108" s="17"/>
      <c r="DW108" s="17"/>
      <c r="DX108" s="17"/>
      <c r="DY108" s="17"/>
      <c r="DZ108" s="17"/>
      <c r="EA108" s="17"/>
      <c r="EB108" s="17"/>
      <c r="EC108" s="17"/>
      <c r="ED108" s="17"/>
      <c r="EE108" s="17"/>
      <c r="EF108" s="17"/>
      <c r="EG108" s="17"/>
      <c r="EH108" s="17"/>
      <c r="EI108" s="17"/>
      <c r="EJ108" s="17"/>
      <c r="EK108" s="17"/>
      <c r="EL108" s="17"/>
      <c r="EM108" s="17"/>
      <c r="EN108" s="17"/>
      <c r="EO108" s="17"/>
      <c r="EP108" s="17"/>
      <c r="EQ108" s="17"/>
      <c r="ER108" s="17"/>
      <c r="ES108" s="17"/>
      <c r="ET108" s="17"/>
      <c r="EU108" s="17"/>
    </row>
    <row r="109" spans="1:151" ht="18" hidden="1" x14ac:dyDescent="0.2">
      <c r="A109" s="165">
        <f t="shared" si="6"/>
        <v>0</v>
      </c>
      <c r="B109" s="357"/>
      <c r="C109" s="264"/>
      <c r="D109" s="264"/>
      <c r="E109" s="264"/>
      <c r="F109" s="324"/>
      <c r="G109" s="325" t="s">
        <v>5</v>
      </c>
      <c r="H109" s="264"/>
      <c r="I109" s="264"/>
      <c r="J109" s="264"/>
      <c r="K109" s="264"/>
      <c r="L109" s="160"/>
      <c r="M109" s="160"/>
      <c r="N109" s="160"/>
      <c r="O109" s="160"/>
      <c r="P109" s="160"/>
      <c r="Q109" s="160"/>
      <c r="R109" s="63"/>
      <c r="S109" s="17"/>
      <c r="T109" s="17"/>
      <c r="U109" s="17"/>
      <c r="V109" s="17"/>
      <c r="W109" s="17"/>
      <c r="X109" s="17"/>
      <c r="Y109" s="17"/>
      <c r="Z109" s="17"/>
      <c r="AA109" s="17"/>
      <c r="AB109" s="17"/>
      <c r="AC109" s="17"/>
      <c r="AD109" s="17"/>
      <c r="AP109" s="4"/>
      <c r="AQ109" s="54"/>
      <c r="AR109" s="44"/>
      <c r="AS109" s="32"/>
      <c r="AT109" s="4"/>
      <c r="AU109" s="4"/>
      <c r="AV109" s="4"/>
      <c r="AW109" s="55"/>
      <c r="AX109" s="56"/>
      <c r="AY109" s="34"/>
      <c r="AZ109" s="34"/>
      <c r="BA109" s="34"/>
      <c r="BB109" s="34"/>
      <c r="BC109" s="34"/>
      <c r="BD109" s="34"/>
      <c r="BE109" s="34"/>
      <c r="BF109" s="34"/>
      <c r="BG109" s="34"/>
      <c r="BH109" s="34"/>
      <c r="BI109" s="4"/>
      <c r="BJ109" s="4"/>
      <c r="BK109" s="4"/>
      <c r="BL109" s="17"/>
      <c r="BM109" s="17"/>
      <c r="BN109" s="17"/>
      <c r="BO109" s="17"/>
      <c r="BP109" s="17"/>
      <c r="BQ109" s="17"/>
      <c r="BR109" s="17"/>
      <c r="BS109" s="66"/>
      <c r="BT109" s="17"/>
      <c r="BU109" s="17"/>
      <c r="BV109" s="17"/>
      <c r="BW109" s="17"/>
      <c r="BX109" s="17"/>
      <c r="BY109" s="17"/>
      <c r="BZ109" s="17"/>
      <c r="CA109" s="17"/>
      <c r="CB109" s="17"/>
      <c r="CC109" s="17"/>
      <c r="CD109" s="17"/>
      <c r="CE109" s="17"/>
      <c r="CF109" s="17"/>
      <c r="CG109" s="17"/>
      <c r="CH109" s="17"/>
      <c r="CI109" s="17"/>
      <c r="CJ109" s="17"/>
      <c r="CK109" s="17"/>
      <c r="CL109" s="17"/>
      <c r="CM109" s="17"/>
      <c r="CN109" s="17"/>
      <c r="CO109" s="17"/>
      <c r="CP109" s="17"/>
      <c r="CQ109" s="17"/>
      <c r="CR109" s="17"/>
      <c r="CS109" s="17"/>
      <c r="CT109" s="17"/>
      <c r="CU109" s="17"/>
      <c r="CV109" s="17"/>
      <c r="CW109" s="17"/>
      <c r="CX109" s="17"/>
      <c r="CY109" s="17"/>
      <c r="CZ109" s="17"/>
      <c r="DA109" s="17"/>
      <c r="DB109" s="17"/>
      <c r="DC109" s="17"/>
      <c r="DD109" s="17"/>
      <c r="DE109" s="17"/>
      <c r="DF109" s="17"/>
      <c r="DG109" s="17"/>
      <c r="DH109" s="17"/>
      <c r="DI109" s="17"/>
      <c r="DJ109" s="17"/>
      <c r="DK109" s="17"/>
      <c r="DL109" s="17"/>
      <c r="DM109" s="17"/>
      <c r="DN109" s="17"/>
      <c r="DO109" s="17"/>
      <c r="DP109" s="17"/>
      <c r="DQ109" s="17"/>
      <c r="DR109" s="17"/>
      <c r="DS109" s="17"/>
      <c r="DT109" s="17"/>
      <c r="DU109" s="17"/>
      <c r="DV109" s="17"/>
      <c r="DW109" s="17"/>
      <c r="DX109" s="17"/>
      <c r="DY109" s="17"/>
      <c r="DZ109" s="17"/>
      <c r="EA109" s="17"/>
      <c r="EB109" s="17"/>
      <c r="EC109" s="17"/>
      <c r="ED109" s="17"/>
      <c r="EE109" s="17"/>
      <c r="EF109" s="17"/>
      <c r="EG109" s="17"/>
      <c r="EH109" s="17"/>
      <c r="EI109" s="17"/>
      <c r="EJ109" s="17"/>
      <c r="EK109" s="17"/>
      <c r="EL109" s="17"/>
      <c r="EM109" s="17"/>
      <c r="EN109" s="17"/>
      <c r="EO109" s="17"/>
      <c r="EP109" s="17"/>
      <c r="EQ109" s="17"/>
      <c r="ER109" s="17"/>
      <c r="ES109" s="17"/>
      <c r="ET109" s="17"/>
      <c r="EU109" s="17"/>
    </row>
    <row r="110" spans="1:151" ht="18" hidden="1" x14ac:dyDescent="0.2">
      <c r="A110" s="165">
        <f t="shared" si="6"/>
        <v>0</v>
      </c>
      <c r="B110" s="48"/>
      <c r="C110" s="160"/>
      <c r="D110" s="219"/>
      <c r="E110" s="160"/>
      <c r="F110" s="177"/>
      <c r="G110" s="177"/>
      <c r="H110" s="177"/>
      <c r="I110" s="144"/>
      <c r="J110" s="144"/>
      <c r="K110" s="160"/>
      <c r="L110" s="160"/>
      <c r="M110" s="160"/>
      <c r="N110" s="160"/>
      <c r="O110" s="160"/>
      <c r="P110" s="160"/>
      <c r="Q110" s="160"/>
      <c r="R110" s="63"/>
      <c r="S110" s="17"/>
      <c r="T110" s="17"/>
      <c r="U110" s="17"/>
      <c r="V110" s="17"/>
      <c r="W110" s="17"/>
      <c r="X110" s="17"/>
      <c r="Y110" s="17"/>
      <c r="Z110" s="17"/>
      <c r="AA110" s="17"/>
      <c r="AB110" s="17"/>
      <c r="AC110" s="17"/>
      <c r="AD110" s="17"/>
      <c r="AP110" s="4"/>
      <c r="AQ110" s="54"/>
      <c r="AR110" s="44"/>
      <c r="AS110" s="32"/>
      <c r="AT110" s="4"/>
      <c r="AU110" s="4"/>
      <c r="AV110" s="4"/>
      <c r="AW110" s="55"/>
      <c r="AX110" s="56"/>
      <c r="AY110" s="34"/>
      <c r="AZ110" s="34"/>
      <c r="BA110" s="34"/>
      <c r="BB110" s="34"/>
      <c r="BC110" s="34"/>
      <c r="BD110" s="34"/>
      <c r="BE110" s="34"/>
      <c r="BF110" s="34"/>
      <c r="BG110" s="34"/>
      <c r="BH110" s="34"/>
      <c r="BI110" s="4"/>
      <c r="BJ110" s="4"/>
      <c r="BK110" s="4"/>
      <c r="BL110" s="17"/>
      <c r="BM110" s="17"/>
      <c r="BN110" s="17"/>
      <c r="BO110" s="17"/>
      <c r="BP110" s="17"/>
      <c r="BQ110" s="17"/>
      <c r="BR110" s="17"/>
      <c r="BS110" s="66"/>
      <c r="BT110" s="17"/>
      <c r="BU110" s="17"/>
      <c r="BV110" s="17"/>
      <c r="BW110" s="17"/>
      <c r="BX110" s="17"/>
      <c r="BY110" s="17"/>
      <c r="BZ110" s="17"/>
      <c r="CA110" s="17"/>
      <c r="CB110" s="17"/>
      <c r="CC110" s="17"/>
      <c r="CD110" s="17"/>
      <c r="CE110" s="17"/>
      <c r="CF110" s="17"/>
      <c r="CG110" s="17"/>
      <c r="CH110" s="17"/>
      <c r="CI110" s="17"/>
      <c r="CJ110" s="17"/>
      <c r="CK110" s="17"/>
      <c r="CL110" s="17"/>
      <c r="CM110" s="17"/>
      <c r="CN110" s="17"/>
      <c r="CO110" s="17"/>
      <c r="CP110" s="17"/>
      <c r="CQ110" s="17"/>
      <c r="CR110" s="17"/>
      <c r="CS110" s="17"/>
      <c r="CT110" s="17"/>
      <c r="CU110" s="17"/>
      <c r="CV110" s="17"/>
      <c r="CW110" s="17"/>
      <c r="CX110" s="17"/>
      <c r="CY110" s="17"/>
      <c r="CZ110" s="17"/>
      <c r="DA110" s="17"/>
      <c r="DB110" s="17"/>
      <c r="DC110" s="17"/>
      <c r="DD110" s="17"/>
      <c r="DE110" s="17"/>
      <c r="DF110" s="17"/>
      <c r="DG110" s="17"/>
      <c r="DH110" s="17"/>
      <c r="DI110" s="17"/>
      <c r="DJ110" s="17"/>
      <c r="DK110" s="17"/>
      <c r="DL110" s="17"/>
      <c r="DM110" s="17"/>
      <c r="DN110" s="17"/>
      <c r="DO110" s="17"/>
      <c r="DP110" s="17"/>
      <c r="DQ110" s="17"/>
      <c r="DR110" s="17"/>
      <c r="DS110" s="17"/>
      <c r="DT110" s="17"/>
      <c r="DU110" s="17"/>
      <c r="DV110" s="17"/>
      <c r="DW110" s="17"/>
      <c r="DX110" s="17"/>
      <c r="DY110" s="17"/>
      <c r="DZ110" s="17"/>
      <c r="EA110" s="17"/>
      <c r="EB110" s="17"/>
      <c r="EC110" s="17"/>
      <c r="ED110" s="17"/>
      <c r="EE110" s="17"/>
      <c r="EF110" s="17"/>
      <c r="EG110" s="17"/>
      <c r="EH110" s="17"/>
      <c r="EI110" s="17"/>
      <c r="EJ110" s="17"/>
      <c r="EK110" s="17"/>
      <c r="EL110" s="17"/>
      <c r="EM110" s="17"/>
      <c r="EN110" s="17"/>
      <c r="EO110" s="17"/>
      <c r="EP110" s="17"/>
      <c r="EQ110" s="17"/>
      <c r="ER110" s="17"/>
      <c r="ES110" s="17"/>
      <c r="ET110" s="17"/>
      <c r="EU110" s="17"/>
    </row>
    <row r="111" spans="1:151" ht="19.5" hidden="1" customHeight="1" x14ac:dyDescent="0.2">
      <c r="A111" s="165">
        <f t="shared" ref="A111:A125" si="7">IF(SAUERKÜRZEL=$B$111,1,0)</f>
        <v>0</v>
      </c>
      <c r="B111" s="357" t="s">
        <v>19</v>
      </c>
      <c r="C111" s="144"/>
      <c r="D111" s="144"/>
      <c r="E111" s="259" t="s">
        <v>69</v>
      </c>
      <c r="F111" s="169"/>
      <c r="G111" s="144"/>
      <c r="H111" s="144"/>
      <c r="I111" s="144"/>
      <c r="J111" s="144"/>
      <c r="K111" s="160"/>
      <c r="L111" s="160"/>
      <c r="M111" s="160"/>
      <c r="N111" s="241"/>
      <c r="O111" s="241"/>
      <c r="P111" s="160"/>
      <c r="Q111" s="160"/>
      <c r="R111" s="63"/>
      <c r="S111" s="17"/>
      <c r="T111" s="17"/>
      <c r="W111" s="17"/>
      <c r="X111" s="17"/>
      <c r="Y111" s="17"/>
      <c r="Z111" s="17"/>
      <c r="AA111" s="17"/>
      <c r="AB111" s="17"/>
      <c r="AC111" s="17"/>
      <c r="AD111" s="17"/>
      <c r="AP111" s="4"/>
      <c r="AQ111" s="54"/>
      <c r="AR111" s="44"/>
      <c r="AS111" s="32"/>
      <c r="AT111" s="4"/>
      <c r="AU111" s="4"/>
      <c r="AV111" s="4"/>
      <c r="AW111" s="55"/>
      <c r="AX111" s="56"/>
      <c r="AY111" s="34"/>
      <c r="AZ111" s="34"/>
      <c r="BA111" s="34"/>
      <c r="BB111" s="34"/>
      <c r="BC111" s="34"/>
      <c r="BD111" s="34"/>
      <c r="BE111" s="34"/>
      <c r="BF111" s="34"/>
      <c r="BG111" s="34"/>
      <c r="BH111" s="34"/>
      <c r="BI111" s="4"/>
      <c r="BJ111" s="4"/>
      <c r="BK111" s="4"/>
      <c r="BL111" s="17"/>
      <c r="BM111" s="17"/>
      <c r="BN111" s="17"/>
      <c r="BO111" s="17"/>
      <c r="BP111" s="17"/>
      <c r="BQ111" s="17"/>
      <c r="BR111" s="17"/>
      <c r="BS111" s="66"/>
      <c r="BT111" s="17"/>
      <c r="BU111" s="17"/>
      <c r="BV111" s="17"/>
      <c r="BW111" s="17"/>
      <c r="BX111" s="17"/>
      <c r="BY111" s="17"/>
      <c r="BZ111" s="17"/>
      <c r="CA111" s="17"/>
      <c r="CB111" s="17"/>
      <c r="CC111" s="17"/>
      <c r="CD111" s="17"/>
      <c r="CE111" s="17"/>
      <c r="CF111" s="17"/>
      <c r="CG111" s="17"/>
      <c r="CH111" s="17"/>
      <c r="CI111" s="17"/>
      <c r="CJ111" s="17"/>
      <c r="CK111" s="17"/>
      <c r="CL111" s="17"/>
      <c r="CM111" s="17"/>
      <c r="CN111" s="17"/>
      <c r="CO111" s="17"/>
      <c r="CP111" s="17"/>
      <c r="CQ111" s="17"/>
      <c r="CR111" s="17"/>
      <c r="CS111" s="17"/>
      <c r="CT111" s="17"/>
      <c r="CU111" s="17"/>
      <c r="CV111" s="17"/>
      <c r="CW111" s="17"/>
      <c r="CX111" s="17"/>
      <c r="CY111" s="17"/>
      <c r="CZ111" s="17"/>
      <c r="DA111" s="17"/>
      <c r="DB111" s="17"/>
      <c r="DC111" s="17"/>
      <c r="DD111" s="17"/>
      <c r="DE111" s="17"/>
      <c r="DF111" s="17"/>
      <c r="DG111" s="17"/>
      <c r="DH111" s="17"/>
      <c r="DI111" s="17"/>
      <c r="DJ111" s="17"/>
      <c r="DK111" s="17"/>
      <c r="DL111" s="17"/>
      <c r="DM111" s="17"/>
      <c r="DN111" s="17"/>
      <c r="DO111" s="17"/>
      <c r="DP111" s="17"/>
      <c r="DQ111" s="17"/>
      <c r="DR111" s="17"/>
      <c r="DS111" s="17"/>
      <c r="DT111" s="17"/>
      <c r="DU111" s="17"/>
      <c r="DV111" s="17"/>
      <c r="DW111" s="17"/>
      <c r="DX111" s="17"/>
      <c r="DY111" s="17"/>
      <c r="DZ111" s="17"/>
      <c r="EA111" s="17"/>
      <c r="EB111" s="17"/>
      <c r="EC111" s="17"/>
      <c r="ED111" s="17"/>
      <c r="EE111" s="17"/>
      <c r="EF111" s="17"/>
      <c r="EG111" s="17"/>
      <c r="EH111" s="17"/>
      <c r="EI111" s="17"/>
      <c r="EJ111" s="17"/>
      <c r="EK111" s="17"/>
      <c r="EL111" s="17"/>
      <c r="EM111" s="17"/>
      <c r="EN111" s="17"/>
      <c r="EO111" s="17"/>
      <c r="EP111" s="17"/>
      <c r="EQ111" s="17"/>
      <c r="ER111" s="17"/>
      <c r="ES111" s="17"/>
      <c r="ET111" s="17"/>
      <c r="EU111" s="17"/>
    </row>
    <row r="112" spans="1:151" ht="18" hidden="1" x14ac:dyDescent="0.2">
      <c r="A112" s="165">
        <f t="shared" si="7"/>
        <v>0</v>
      </c>
      <c r="B112" s="357"/>
      <c r="C112" s="160"/>
      <c r="D112" s="160"/>
      <c r="E112" s="160"/>
      <c r="F112" s="160"/>
      <c r="G112" s="160"/>
      <c r="H112" s="160"/>
      <c r="I112" s="160"/>
      <c r="J112" s="222"/>
      <c r="K112" s="222"/>
      <c r="L112" s="191"/>
      <c r="M112" s="191"/>
      <c r="N112" s="160"/>
      <c r="O112" s="160"/>
      <c r="P112" s="160"/>
      <c r="Q112" s="160"/>
      <c r="R112" s="63"/>
      <c r="S112" s="17"/>
      <c r="T112" s="17"/>
      <c r="U112" s="17"/>
      <c r="V112" s="17"/>
      <c r="W112" s="17"/>
      <c r="X112" s="17"/>
      <c r="Y112" s="17"/>
      <c r="Z112" s="17"/>
      <c r="AA112" s="17"/>
      <c r="AB112" s="17"/>
      <c r="AC112" s="17"/>
      <c r="AD112" s="17"/>
      <c r="AP112" s="4"/>
      <c r="AQ112" s="54"/>
      <c r="AR112" s="44"/>
      <c r="AS112" s="32"/>
      <c r="AT112" s="4"/>
      <c r="AU112" s="4"/>
      <c r="AV112" s="4"/>
      <c r="AW112" s="55"/>
      <c r="AX112" s="56"/>
      <c r="AY112" s="34"/>
      <c r="AZ112" s="34"/>
      <c r="BA112" s="34"/>
      <c r="BB112" s="34"/>
      <c r="BC112" s="34"/>
      <c r="BD112" s="34"/>
      <c r="BE112" s="34"/>
      <c r="BF112" s="34"/>
      <c r="BG112" s="34"/>
      <c r="BH112" s="34"/>
      <c r="BI112" s="4"/>
      <c r="BJ112" s="4"/>
      <c r="BK112" s="4"/>
      <c r="BL112" s="17"/>
      <c r="BM112" s="17"/>
      <c r="BN112" s="17"/>
      <c r="BO112" s="17"/>
      <c r="BP112" s="17"/>
      <c r="BQ112" s="17"/>
      <c r="BR112" s="17"/>
      <c r="BS112" s="66"/>
      <c r="BT112" s="17"/>
      <c r="BU112" s="17"/>
      <c r="BV112" s="17"/>
      <c r="BW112" s="17"/>
      <c r="BX112" s="17"/>
      <c r="BY112" s="17"/>
      <c r="BZ112" s="17"/>
      <c r="CA112" s="17"/>
      <c r="CB112" s="17"/>
      <c r="CC112" s="17"/>
      <c r="CD112" s="17"/>
      <c r="CE112" s="17"/>
      <c r="CF112" s="17"/>
      <c r="CG112" s="17"/>
      <c r="CH112" s="17"/>
      <c r="CI112" s="17"/>
      <c r="CJ112" s="17"/>
      <c r="CK112" s="17"/>
      <c r="CL112" s="17"/>
      <c r="CM112" s="17"/>
      <c r="CN112" s="17"/>
      <c r="CO112" s="17"/>
      <c r="CP112" s="17"/>
      <c r="CQ112" s="17"/>
      <c r="CR112" s="17"/>
      <c r="CS112" s="17"/>
      <c r="CT112" s="17"/>
      <c r="CU112" s="17"/>
      <c r="CV112" s="17"/>
      <c r="CW112" s="17"/>
      <c r="CX112" s="17"/>
      <c r="CY112" s="17"/>
      <c r="CZ112" s="17"/>
      <c r="DA112" s="17"/>
      <c r="DB112" s="17"/>
      <c r="DC112" s="17"/>
      <c r="DD112" s="17"/>
      <c r="DE112" s="17"/>
      <c r="DF112" s="17"/>
      <c r="DG112" s="17"/>
      <c r="DH112" s="17"/>
      <c r="DI112" s="17"/>
      <c r="DJ112" s="17"/>
      <c r="DK112" s="17"/>
      <c r="DL112" s="17"/>
      <c r="DM112" s="17"/>
      <c r="DN112" s="17"/>
      <c r="DO112" s="17"/>
      <c r="DP112" s="17"/>
      <c r="DQ112" s="17"/>
      <c r="DR112" s="17"/>
      <c r="DS112" s="17"/>
      <c r="DT112" s="17"/>
      <c r="DU112" s="17"/>
      <c r="DV112" s="17"/>
      <c r="DW112" s="17"/>
      <c r="DX112" s="17"/>
      <c r="DY112" s="17"/>
      <c r="DZ112" s="17"/>
      <c r="EA112" s="17"/>
      <c r="EB112" s="17"/>
      <c r="EC112" s="17"/>
      <c r="ED112" s="17"/>
      <c r="EE112" s="17"/>
      <c r="EF112" s="17"/>
      <c r="EG112" s="17"/>
      <c r="EH112" s="17"/>
      <c r="EI112" s="17"/>
      <c r="EJ112" s="17"/>
      <c r="EK112" s="17"/>
      <c r="EL112" s="17"/>
      <c r="EM112" s="17"/>
      <c r="EN112" s="17"/>
      <c r="EO112" s="17"/>
      <c r="EP112" s="17"/>
      <c r="EQ112" s="17"/>
      <c r="ER112" s="17"/>
      <c r="ES112" s="17"/>
      <c r="ET112" s="17"/>
      <c r="EU112" s="17"/>
    </row>
    <row r="113" spans="1:151" s="17" customFormat="1" ht="18" hidden="1" customHeight="1" x14ac:dyDescent="0.2">
      <c r="A113" s="165">
        <f t="shared" si="7"/>
        <v>0</v>
      </c>
      <c r="B113" s="357"/>
      <c r="C113" s="289"/>
      <c r="D113" s="294" t="s">
        <v>65</v>
      </c>
      <c r="E113" s="294"/>
      <c r="F113" s="326">
        <v>0.2</v>
      </c>
      <c r="G113" s="289"/>
      <c r="H113" s="289" t="s">
        <v>66</v>
      </c>
      <c r="I113" s="289"/>
      <c r="J113" s="289"/>
      <c r="K113" s="353" t="s">
        <v>45</v>
      </c>
      <c r="L113" s="353"/>
      <c r="M113" s="327"/>
      <c r="N113" s="294" t="s">
        <v>43</v>
      </c>
      <c r="O113" s="294"/>
      <c r="P113" s="289"/>
      <c r="Q113" s="203"/>
      <c r="R113" s="135"/>
      <c r="U113" s="67">
        <v>9.5</v>
      </c>
      <c r="V113" s="68">
        <v>4.0999999999999996</v>
      </c>
      <c r="AF113" s="104">
        <f>$AR$5</f>
        <v>1</v>
      </c>
      <c r="AG113" s="105">
        <f>AF113*1.05</f>
        <v>1.05</v>
      </c>
      <c r="AH113" s="106">
        <v>1.9</v>
      </c>
      <c r="AI113" s="107">
        <f>E12</f>
        <v>0.1</v>
      </c>
      <c r="AJ113" s="107">
        <f>AI113/AH113</f>
        <v>5.2631578947368425E-2</v>
      </c>
      <c r="AK113" s="107">
        <f>AI113-AJ113</f>
        <v>4.736842105263158E-2</v>
      </c>
      <c r="AL113" s="108">
        <f>SUM(AM113:AN113)</f>
        <v>0.21000000000000002</v>
      </c>
      <c r="AM113" s="108">
        <f>D114/K119</f>
        <v>0.10500000000000001</v>
      </c>
      <c r="AN113" s="108">
        <f>D114-AM113</f>
        <v>0.10500000000000001</v>
      </c>
      <c r="AP113" s="4"/>
      <c r="AQ113" s="54"/>
      <c r="AR113" s="44"/>
      <c r="AS113" s="32"/>
      <c r="AT113" s="4"/>
      <c r="AU113" s="4"/>
      <c r="AV113" s="4"/>
      <c r="AW113" s="55"/>
      <c r="AX113" s="56"/>
      <c r="AY113" s="34"/>
      <c r="AZ113" s="34"/>
      <c r="BA113" s="34"/>
      <c r="BB113" s="34"/>
      <c r="BC113" s="34"/>
      <c r="BD113" s="34"/>
      <c r="BE113" s="34"/>
      <c r="BF113" s="34"/>
      <c r="BG113" s="34"/>
      <c r="BH113" s="34"/>
      <c r="BI113" s="4"/>
      <c r="BJ113" s="4"/>
      <c r="BK113" s="4"/>
      <c r="BS113" s="66"/>
    </row>
    <row r="114" spans="1:151" s="17" customFormat="1" ht="18" hidden="1" customHeight="1" x14ac:dyDescent="0.2">
      <c r="A114" s="165">
        <f t="shared" si="7"/>
        <v>0</v>
      </c>
      <c r="B114" s="357"/>
      <c r="C114" s="289"/>
      <c r="D114" s="334">
        <f>F113*AG113</f>
        <v>0.21000000000000002</v>
      </c>
      <c r="E114" s="334"/>
      <c r="F114" s="289"/>
      <c r="G114" s="289"/>
      <c r="H114" s="358">
        <f>IF(K119="","TA ASG ?",AG113-AM113+AJ113-K114)</f>
        <v>0.99763157894736854</v>
      </c>
      <c r="I114" s="358"/>
      <c r="J114" s="289"/>
      <c r="K114" s="354">
        <f>$AU$6</f>
        <v>0</v>
      </c>
      <c r="L114" s="354"/>
      <c r="M114" s="289"/>
      <c r="N114" s="328">
        <f>IF(K119="","TA ASG ?",(AG113*(AH113-1))-AN113+AK113)</f>
        <v>0.88736842105263158</v>
      </c>
      <c r="O114" s="329"/>
      <c r="P114" s="289"/>
      <c r="Q114" s="203"/>
      <c r="R114" s="124"/>
      <c r="AP114" s="4"/>
      <c r="AQ114" s="54"/>
      <c r="AR114" s="44"/>
      <c r="AS114" s="32"/>
      <c r="AT114" s="4"/>
      <c r="AU114" s="4"/>
      <c r="AV114" s="4"/>
      <c r="AW114" s="55"/>
      <c r="AX114" s="56"/>
      <c r="AY114" s="34"/>
      <c r="AZ114" s="34"/>
      <c r="BA114" s="34"/>
      <c r="BB114" s="34"/>
      <c r="BC114" s="34"/>
      <c r="BD114" s="34"/>
      <c r="BE114" s="34"/>
      <c r="BF114" s="34"/>
      <c r="BG114" s="34"/>
      <c r="BH114" s="34"/>
      <c r="BI114" s="4"/>
      <c r="BJ114" s="4"/>
      <c r="BK114" s="4"/>
      <c r="BS114" s="66"/>
    </row>
    <row r="115" spans="1:151" ht="18" hidden="1" x14ac:dyDescent="0.2">
      <c r="A115" s="165">
        <f t="shared" si="7"/>
        <v>0</v>
      </c>
      <c r="B115" s="357"/>
      <c r="C115" s="160"/>
      <c r="D115" s="160"/>
      <c r="E115" s="160"/>
      <c r="F115" s="160"/>
      <c r="G115" s="160"/>
      <c r="H115" s="160"/>
      <c r="I115" s="231" t="str">
        <f>IF(A112&lt;&gt;1,"",IF(I114&lt;0,101%,K114/SUM(I114,K114)))</f>
        <v/>
      </c>
      <c r="J115" s="160"/>
      <c r="K115" s="160"/>
      <c r="L115" s="160"/>
      <c r="M115" s="160"/>
      <c r="N115" s="160"/>
      <c r="O115" s="160"/>
      <c r="P115" s="160"/>
      <c r="Q115" s="160"/>
      <c r="R115" s="63"/>
      <c r="S115" s="17"/>
      <c r="T115" s="82">
        <f>IF(I115&lt;&gt;"",I115,0)</f>
        <v>0</v>
      </c>
      <c r="U115" s="109" t="str">
        <f>IF(A112&lt;&gt;1,"",IF(K114&gt;H114,"MEHR ALS DIE HÄLFTE DES MEHLANTEILS",""))</f>
        <v/>
      </c>
      <c r="V115" s="17"/>
      <c r="W115" s="17"/>
      <c r="X115" s="17"/>
      <c r="Y115" s="17"/>
      <c r="Z115" s="17"/>
      <c r="AA115" s="17"/>
      <c r="AB115" s="17"/>
      <c r="AC115" s="17"/>
      <c r="AD115" s="17"/>
      <c r="AP115" s="4"/>
      <c r="AQ115" s="54"/>
      <c r="AR115" s="44"/>
      <c r="AS115" s="32"/>
      <c r="AT115" s="4"/>
      <c r="AU115" s="4"/>
      <c r="AV115" s="4"/>
      <c r="AW115" s="55"/>
      <c r="AX115" s="56"/>
      <c r="AY115" s="34"/>
      <c r="AZ115" s="34"/>
      <c r="BA115" s="34"/>
      <c r="BB115" s="34"/>
      <c r="BC115" s="34"/>
      <c r="BD115" s="34"/>
      <c r="BE115" s="34"/>
      <c r="BF115" s="34"/>
      <c r="BG115" s="34"/>
      <c r="BH115" s="34"/>
      <c r="BI115" s="4"/>
      <c r="BJ115" s="4"/>
      <c r="BK115" s="4"/>
      <c r="BL115" s="17"/>
      <c r="BM115" s="17"/>
      <c r="BN115" s="17"/>
      <c r="BO115" s="17"/>
      <c r="BP115" s="17"/>
      <c r="BQ115" s="17"/>
      <c r="BR115" s="17"/>
      <c r="BS115" s="66"/>
      <c r="BT115" s="17"/>
      <c r="BU115" s="17"/>
      <c r="BV115" s="17"/>
      <c r="BW115" s="17"/>
      <c r="BX115" s="17"/>
      <c r="BY115" s="17"/>
      <c r="BZ115" s="17"/>
      <c r="CA115" s="17"/>
      <c r="CB115" s="17"/>
      <c r="CC115" s="17"/>
      <c r="CD115" s="17"/>
      <c r="CE115" s="17"/>
      <c r="CF115" s="17"/>
      <c r="CG115" s="17"/>
      <c r="CH115" s="17"/>
      <c r="CI115" s="17"/>
      <c r="CJ115" s="17"/>
      <c r="CK115" s="17"/>
      <c r="CL115" s="17"/>
      <c r="CM115" s="17"/>
      <c r="CN115" s="17"/>
      <c r="CO115" s="17"/>
      <c r="CP115" s="17"/>
      <c r="CQ115" s="17"/>
      <c r="CR115" s="17"/>
      <c r="CS115" s="17"/>
      <c r="CT115" s="17"/>
      <c r="CU115" s="17"/>
      <c r="CV115" s="17"/>
      <c r="CW115" s="17"/>
      <c r="CX115" s="17"/>
      <c r="CY115" s="17"/>
      <c r="CZ115" s="17"/>
      <c r="DA115" s="17"/>
      <c r="DB115" s="17"/>
      <c r="DC115" s="17"/>
      <c r="DD115" s="17"/>
      <c r="DE115" s="17"/>
      <c r="DF115" s="17"/>
      <c r="DG115" s="17"/>
      <c r="DH115" s="17"/>
      <c r="DI115" s="17"/>
      <c r="DJ115" s="17"/>
      <c r="DK115" s="17"/>
      <c r="DL115" s="17"/>
      <c r="DM115" s="17"/>
      <c r="DN115" s="17"/>
      <c r="DO115" s="17"/>
      <c r="DP115" s="17"/>
      <c r="DQ115" s="17"/>
      <c r="DR115" s="17"/>
      <c r="DS115" s="17"/>
      <c r="DT115" s="17"/>
      <c r="DU115" s="17"/>
      <c r="DV115" s="17"/>
      <c r="DW115" s="17"/>
      <c r="DX115" s="17"/>
      <c r="DY115" s="17"/>
      <c r="DZ115" s="17"/>
      <c r="EA115" s="17"/>
      <c r="EB115" s="17"/>
      <c r="EC115" s="17"/>
      <c r="ED115" s="17"/>
      <c r="EE115" s="17"/>
      <c r="EF115" s="17"/>
      <c r="EG115" s="17"/>
      <c r="EH115" s="17"/>
      <c r="EI115" s="17"/>
      <c r="EJ115" s="17"/>
      <c r="EK115" s="17"/>
      <c r="EL115" s="17"/>
      <c r="EM115" s="17"/>
      <c r="EN115" s="17"/>
      <c r="EO115" s="17"/>
      <c r="EP115" s="17"/>
      <c r="EQ115" s="17"/>
      <c r="ER115" s="17"/>
      <c r="ES115" s="17"/>
      <c r="ET115" s="17"/>
      <c r="EU115" s="17"/>
    </row>
    <row r="116" spans="1:151" ht="18" hidden="1" x14ac:dyDescent="0.2">
      <c r="A116" s="165">
        <f t="shared" si="7"/>
        <v>0</v>
      </c>
      <c r="B116" s="357"/>
      <c r="C116" s="160"/>
      <c r="D116" s="160"/>
      <c r="E116" s="223" t="s">
        <v>79</v>
      </c>
      <c r="F116" s="232"/>
      <c r="G116" s="232"/>
      <c r="H116" s="232"/>
      <c r="I116" s="232"/>
      <c r="J116" s="232"/>
      <c r="K116" s="232"/>
      <c r="L116" s="160"/>
      <c r="M116" s="160"/>
      <c r="N116" s="168"/>
      <c r="O116" s="160"/>
      <c r="P116" s="160"/>
      <c r="Q116" s="160"/>
      <c r="R116" s="63"/>
      <c r="S116" s="17"/>
      <c r="T116" s="17"/>
      <c r="U116" s="17"/>
      <c r="V116" s="17"/>
      <c r="W116" s="17"/>
      <c r="X116" s="17"/>
      <c r="Y116" s="17"/>
      <c r="Z116" s="17"/>
      <c r="AA116" s="17"/>
      <c r="AB116" s="17"/>
      <c r="AC116" s="17"/>
      <c r="AD116" s="17"/>
      <c r="AP116" s="4"/>
      <c r="AQ116" s="54"/>
      <c r="AR116" s="44"/>
      <c r="AS116" s="32"/>
      <c r="AT116" s="4"/>
      <c r="AU116" s="4"/>
      <c r="AV116" s="4"/>
      <c r="AW116" s="55"/>
      <c r="AX116" s="56"/>
      <c r="AY116" s="34"/>
      <c r="AZ116" s="34"/>
      <c r="BA116" s="34"/>
      <c r="BB116" s="34"/>
      <c r="BC116" s="34"/>
      <c r="BD116" s="34"/>
      <c r="BE116" s="34"/>
      <c r="BF116" s="34"/>
      <c r="BG116" s="34"/>
      <c r="BH116" s="34"/>
      <c r="BI116" s="4"/>
      <c r="BJ116" s="4"/>
      <c r="BK116" s="4"/>
      <c r="BL116" s="17"/>
      <c r="BM116" s="17"/>
      <c r="BN116" s="17"/>
      <c r="BO116" s="17"/>
      <c r="BP116" s="17"/>
      <c r="BQ116" s="17"/>
      <c r="BR116" s="17"/>
      <c r="BS116" s="66"/>
      <c r="BT116" s="17"/>
      <c r="BU116" s="17"/>
      <c r="BV116" s="17"/>
      <c r="BW116" s="17"/>
      <c r="BX116" s="17"/>
      <c r="BY116" s="17"/>
      <c r="BZ116" s="17"/>
      <c r="CA116" s="17"/>
      <c r="CB116" s="17"/>
      <c r="CC116" s="17"/>
      <c r="CD116" s="17"/>
      <c r="CE116" s="17"/>
      <c r="CF116" s="17"/>
      <c r="CG116" s="17"/>
      <c r="CH116" s="17"/>
      <c r="CI116" s="17"/>
      <c r="CJ116" s="17"/>
      <c r="CK116" s="17"/>
      <c r="CL116" s="17"/>
      <c r="CM116" s="17"/>
      <c r="CN116" s="17"/>
      <c r="CO116" s="17"/>
      <c r="CP116" s="17"/>
      <c r="CQ116" s="17"/>
      <c r="CR116" s="17"/>
      <c r="CS116" s="17"/>
      <c r="CT116" s="17"/>
      <c r="CU116" s="17"/>
      <c r="CV116" s="17"/>
      <c r="CW116" s="17"/>
      <c r="CX116" s="17"/>
      <c r="CY116" s="17"/>
      <c r="CZ116" s="17"/>
      <c r="DA116" s="17"/>
      <c r="DB116" s="17"/>
      <c r="DC116" s="17"/>
      <c r="DD116" s="17"/>
      <c r="DE116" s="17"/>
      <c r="DF116" s="17"/>
      <c r="DG116" s="17"/>
      <c r="DH116" s="17"/>
      <c r="DI116" s="17"/>
      <c r="DJ116" s="17"/>
      <c r="DK116" s="17"/>
      <c r="DL116" s="17"/>
      <c r="DM116" s="17"/>
      <c r="DN116" s="17"/>
      <c r="DO116" s="17"/>
      <c r="DP116" s="17"/>
      <c r="DQ116" s="17"/>
      <c r="DR116" s="17"/>
      <c r="DS116" s="17"/>
      <c r="DT116" s="17"/>
      <c r="DU116" s="17"/>
      <c r="DV116" s="17"/>
      <c r="DW116" s="17"/>
      <c r="DX116" s="17"/>
      <c r="DY116" s="17"/>
      <c r="DZ116" s="17"/>
      <c r="EA116" s="17"/>
      <c r="EB116" s="17"/>
      <c r="EC116" s="17"/>
      <c r="ED116" s="17"/>
      <c r="EE116" s="17"/>
      <c r="EF116" s="17"/>
      <c r="EG116" s="17"/>
      <c r="EH116" s="17"/>
      <c r="EI116" s="17"/>
      <c r="EJ116" s="17"/>
      <c r="EK116" s="17"/>
      <c r="EL116" s="17"/>
      <c r="EM116" s="17"/>
      <c r="EN116" s="17"/>
      <c r="EO116" s="17"/>
      <c r="EP116" s="17"/>
      <c r="EQ116" s="17"/>
      <c r="ER116" s="17"/>
      <c r="ES116" s="17"/>
      <c r="ET116" s="17"/>
      <c r="EU116" s="17"/>
    </row>
    <row r="117" spans="1:151" ht="17.25" hidden="1" customHeight="1" thickBot="1" x14ac:dyDescent="0.25">
      <c r="A117" s="165">
        <f t="shared" si="7"/>
        <v>0</v>
      </c>
      <c r="B117" s="357"/>
      <c r="C117" s="160"/>
      <c r="D117" s="160"/>
      <c r="E117" s="234" t="s">
        <v>92</v>
      </c>
      <c r="F117" s="197"/>
      <c r="G117" s="197"/>
      <c r="H117" s="197"/>
      <c r="I117" s="197"/>
      <c r="J117" s="197"/>
      <c r="K117" s="197"/>
      <c r="L117" s="160"/>
      <c r="M117" s="258" t="str">
        <f>"IST-TEMPERATUR"</f>
        <v>IST-TEMPERATUR</v>
      </c>
      <c r="N117" s="125">
        <v>26</v>
      </c>
      <c r="O117" s="243"/>
      <c r="P117" s="160"/>
      <c r="Q117" s="160"/>
      <c r="R117" s="63"/>
      <c r="S117" s="17"/>
      <c r="T117" s="17"/>
      <c r="U117" s="17"/>
      <c r="V117" s="17"/>
      <c r="W117" s="17"/>
      <c r="X117" s="17"/>
      <c r="Y117" s="17"/>
      <c r="Z117" s="17"/>
      <c r="AA117" s="17"/>
      <c r="AB117" s="17"/>
      <c r="AC117" s="17"/>
      <c r="AD117" s="17"/>
      <c r="AP117" s="4"/>
      <c r="AQ117" s="54"/>
      <c r="AR117" s="44"/>
      <c r="AS117" s="32"/>
      <c r="AT117" s="4"/>
      <c r="AU117" s="4"/>
      <c r="AV117" s="4"/>
      <c r="AW117" s="55"/>
      <c r="AX117" s="56"/>
      <c r="AY117" s="34"/>
      <c r="AZ117" s="34"/>
      <c r="BA117" s="34"/>
      <c r="BB117" s="34"/>
      <c r="BC117" s="34"/>
      <c r="BD117" s="34"/>
      <c r="BE117" s="34"/>
      <c r="BF117" s="34"/>
      <c r="BG117" s="34"/>
      <c r="BH117" s="34"/>
      <c r="BI117" s="4"/>
      <c r="BJ117" s="4"/>
      <c r="BK117" s="4"/>
      <c r="BL117" s="17"/>
      <c r="BM117" s="17"/>
      <c r="BN117" s="17"/>
      <c r="BO117" s="17"/>
      <c r="BP117" s="17"/>
      <c r="BQ117" s="17"/>
      <c r="BR117" s="17"/>
      <c r="BS117" s="66"/>
      <c r="BT117" s="17"/>
      <c r="BU117" s="17"/>
      <c r="BV117" s="17"/>
      <c r="BW117" s="17"/>
      <c r="BX117" s="17"/>
      <c r="BY117" s="17"/>
      <c r="BZ117" s="17"/>
      <c r="CA117" s="17"/>
      <c r="CB117" s="17"/>
      <c r="CC117" s="17"/>
      <c r="CD117" s="17"/>
      <c r="CE117" s="17"/>
      <c r="CF117" s="17"/>
      <c r="CG117" s="17"/>
      <c r="CH117" s="17"/>
      <c r="CI117" s="17"/>
      <c r="CJ117" s="17"/>
      <c r="CK117" s="17"/>
      <c r="CL117" s="17"/>
      <c r="CM117" s="17"/>
      <c r="CN117" s="17"/>
      <c r="CO117" s="17"/>
      <c r="CP117" s="17"/>
      <c r="CQ117" s="17"/>
      <c r="CR117" s="17"/>
      <c r="CS117" s="17"/>
      <c r="CT117" s="17"/>
      <c r="CU117" s="17"/>
      <c r="CV117" s="17"/>
      <c r="CW117" s="17"/>
      <c r="CX117" s="17"/>
      <c r="CY117" s="17"/>
      <c r="CZ117" s="17"/>
      <c r="DA117" s="17"/>
      <c r="DB117" s="17"/>
      <c r="DC117" s="17"/>
      <c r="DD117" s="17"/>
      <c r="DE117" s="17"/>
      <c r="DF117" s="17"/>
      <c r="DG117" s="17"/>
      <c r="DH117" s="17"/>
      <c r="DI117" s="17"/>
      <c r="DJ117" s="17"/>
      <c r="DK117" s="17"/>
      <c r="DL117" s="17"/>
      <c r="DM117" s="17"/>
      <c r="DN117" s="17"/>
      <c r="DO117" s="17"/>
      <c r="DP117" s="17"/>
      <c r="DQ117" s="17"/>
      <c r="DR117" s="17"/>
      <c r="DS117" s="17"/>
      <c r="DT117" s="17"/>
      <c r="DU117" s="17"/>
      <c r="DV117" s="17"/>
      <c r="DW117" s="17"/>
      <c r="DX117" s="17"/>
      <c r="DY117" s="17"/>
      <c r="DZ117" s="17"/>
      <c r="EA117" s="17"/>
      <c r="EB117" s="17"/>
      <c r="EC117" s="17"/>
      <c r="ED117" s="17"/>
      <c r="EE117" s="17"/>
      <c r="EF117" s="17"/>
      <c r="EG117" s="17"/>
      <c r="EH117" s="17"/>
      <c r="EI117" s="17"/>
      <c r="EJ117" s="17"/>
      <c r="EK117" s="17"/>
      <c r="EL117" s="17"/>
      <c r="EM117" s="17"/>
      <c r="EN117" s="17"/>
      <c r="EO117" s="17"/>
      <c r="EP117" s="17"/>
      <c r="EQ117" s="17"/>
      <c r="ER117" s="17"/>
      <c r="ES117" s="17"/>
      <c r="ET117" s="17"/>
      <c r="EU117" s="17"/>
    </row>
    <row r="118" spans="1:151" ht="14.25" hidden="1" customHeight="1" x14ac:dyDescent="0.2">
      <c r="A118" s="165">
        <f t="shared" si="7"/>
        <v>0</v>
      </c>
      <c r="B118" s="357"/>
      <c r="C118" s="160"/>
      <c r="D118" s="160"/>
      <c r="E118" s="197"/>
      <c r="F118" s="197"/>
      <c r="G118" s="197"/>
      <c r="H118" s="197"/>
      <c r="I118" s="197"/>
      <c r="J118" s="197"/>
      <c r="K118" s="197"/>
      <c r="L118" s="160"/>
      <c r="M118" s="160"/>
      <c r="N118" s="245" t="str">
        <f>IF(N117="","",IF(N117&lt;26,"WÄRMER !",IF(N117&gt;36,"KÄLTER !","")))</f>
        <v/>
      </c>
      <c r="O118" s="160"/>
      <c r="P118" s="160"/>
      <c r="Q118" s="160"/>
      <c r="R118" s="63"/>
      <c r="S118" s="17"/>
      <c r="T118" s="17"/>
      <c r="U118" s="17"/>
      <c r="V118" s="17"/>
      <c r="W118" s="17"/>
      <c r="X118" s="17"/>
      <c r="Y118" s="17"/>
      <c r="Z118" s="17"/>
      <c r="AA118" s="17"/>
      <c r="AB118" s="17"/>
      <c r="AC118" s="17"/>
      <c r="AD118" s="17"/>
      <c r="AP118" s="4"/>
      <c r="AQ118" s="54"/>
      <c r="AR118" s="44"/>
      <c r="AS118" s="32"/>
      <c r="AT118" s="4"/>
      <c r="AU118" s="4"/>
      <c r="AV118" s="4"/>
      <c r="AW118" s="55"/>
      <c r="AX118" s="56"/>
      <c r="AY118" s="34"/>
      <c r="AZ118" s="34"/>
      <c r="BA118" s="34"/>
      <c r="BB118" s="34"/>
      <c r="BC118" s="34"/>
      <c r="BD118" s="34"/>
      <c r="BE118" s="34"/>
      <c r="BF118" s="34"/>
      <c r="BG118" s="34"/>
      <c r="BH118" s="34"/>
      <c r="BI118" s="4"/>
      <c r="BJ118" s="4"/>
      <c r="BK118" s="4"/>
      <c r="BL118" s="17"/>
      <c r="BM118" s="17"/>
      <c r="BN118" s="17"/>
      <c r="BO118" s="17"/>
      <c r="BP118" s="17"/>
      <c r="BQ118" s="17"/>
      <c r="BR118" s="17"/>
      <c r="BS118" s="66"/>
      <c r="BT118" s="17"/>
      <c r="BU118" s="17"/>
      <c r="BV118" s="17"/>
      <c r="BW118" s="17"/>
      <c r="BX118" s="17"/>
      <c r="BY118" s="17"/>
      <c r="BZ118" s="17"/>
      <c r="CA118" s="17"/>
      <c r="CB118" s="17"/>
      <c r="CC118" s="17"/>
      <c r="CD118" s="17"/>
      <c r="CE118" s="17"/>
      <c r="CF118" s="17"/>
      <c r="CG118" s="17"/>
      <c r="CH118" s="17"/>
      <c r="CI118" s="17"/>
      <c r="CJ118" s="17"/>
      <c r="CK118" s="17"/>
      <c r="CL118" s="17"/>
      <c r="CM118" s="17"/>
      <c r="CN118" s="17"/>
      <c r="CO118" s="17"/>
      <c r="CP118" s="17"/>
      <c r="CQ118" s="17"/>
      <c r="CR118" s="17"/>
      <c r="CS118" s="17"/>
      <c r="CT118" s="17"/>
      <c r="CU118" s="17"/>
      <c r="CV118" s="17"/>
      <c r="CW118" s="17"/>
      <c r="CX118" s="17"/>
      <c r="CY118" s="17"/>
      <c r="CZ118" s="17"/>
      <c r="DA118" s="17"/>
      <c r="DB118" s="17"/>
      <c r="DC118" s="17"/>
      <c r="DD118" s="17"/>
      <c r="DE118" s="17"/>
      <c r="DF118" s="17"/>
      <c r="DG118" s="17"/>
      <c r="DH118" s="17"/>
      <c r="DI118" s="17"/>
      <c r="DJ118" s="17"/>
      <c r="DK118" s="17"/>
      <c r="DL118" s="17"/>
      <c r="DM118" s="17"/>
      <c r="DN118" s="17"/>
      <c r="DO118" s="17"/>
      <c r="DP118" s="17"/>
      <c r="DQ118" s="17"/>
      <c r="DR118" s="17"/>
      <c r="DS118" s="17"/>
      <c r="DT118" s="17"/>
      <c r="DU118" s="17"/>
      <c r="DV118" s="17"/>
      <c r="DW118" s="17"/>
      <c r="DX118" s="17"/>
      <c r="DY118" s="17"/>
      <c r="DZ118" s="17"/>
      <c r="EA118" s="17"/>
      <c r="EB118" s="17"/>
      <c r="EC118" s="17"/>
      <c r="ED118" s="17"/>
      <c r="EE118" s="17"/>
      <c r="EF118" s="17"/>
      <c r="EG118" s="17"/>
      <c r="EH118" s="17"/>
      <c r="EI118" s="17"/>
      <c r="EJ118" s="17"/>
      <c r="EK118" s="17"/>
      <c r="EL118" s="17"/>
      <c r="EM118" s="17"/>
      <c r="EN118" s="17"/>
      <c r="EO118" s="17"/>
      <c r="EP118" s="17"/>
      <c r="EQ118" s="17"/>
      <c r="ER118" s="17"/>
      <c r="ES118" s="17"/>
      <c r="ET118" s="17"/>
      <c r="EU118" s="17"/>
    </row>
    <row r="119" spans="1:151" ht="17.25" hidden="1" customHeight="1" thickBot="1" x14ac:dyDescent="0.25">
      <c r="A119" s="165">
        <f t="shared" si="7"/>
        <v>0</v>
      </c>
      <c r="B119" s="357"/>
      <c r="C119" s="160"/>
      <c r="D119" s="160"/>
      <c r="E119" s="159"/>
      <c r="F119" s="160"/>
      <c r="G119" s="160"/>
      <c r="H119" s="160"/>
      <c r="I119" s="160"/>
      <c r="J119" s="235" t="s">
        <v>80</v>
      </c>
      <c r="K119" s="137">
        <v>2</v>
      </c>
      <c r="L119" s="260" t="str">
        <f>IF(K119="","WERT EINTRAGEN",IF(OR(K119&lt;160%,K119&gt;300%),"SINNVOLLE TA EINGEBEN",""))</f>
        <v/>
      </c>
      <c r="M119" s="160"/>
      <c r="N119" s="160"/>
      <c r="O119" s="160"/>
      <c r="P119" s="160"/>
      <c r="Q119" s="160"/>
      <c r="R119" s="63"/>
      <c r="S119" s="17"/>
      <c r="T119" s="17"/>
      <c r="U119" s="17"/>
      <c r="V119" s="17"/>
      <c r="W119" s="17"/>
      <c r="X119" s="17"/>
      <c r="Y119" s="17"/>
      <c r="Z119" s="17"/>
      <c r="AA119" s="17"/>
      <c r="AB119" s="17"/>
      <c r="AC119" s="17"/>
      <c r="AD119" s="17"/>
      <c r="AP119" s="4"/>
      <c r="AQ119" s="54"/>
      <c r="AR119" s="44"/>
      <c r="AS119" s="32"/>
      <c r="AT119" s="4"/>
      <c r="AU119" s="4"/>
      <c r="AV119" s="4"/>
      <c r="AW119" s="55"/>
      <c r="AX119" s="56"/>
      <c r="AY119" s="34"/>
      <c r="AZ119" s="34"/>
      <c r="BA119" s="34"/>
      <c r="BB119" s="34"/>
      <c r="BC119" s="34"/>
      <c r="BD119" s="34"/>
      <c r="BE119" s="34"/>
      <c r="BF119" s="34"/>
      <c r="BG119" s="34"/>
      <c r="BH119" s="34"/>
      <c r="BI119" s="4"/>
      <c r="BJ119" s="4"/>
      <c r="BK119" s="4"/>
      <c r="BL119" s="17"/>
      <c r="BM119" s="17"/>
      <c r="BN119" s="17"/>
      <c r="BO119" s="17"/>
      <c r="BP119" s="17"/>
      <c r="BQ119" s="17"/>
      <c r="BR119" s="17"/>
      <c r="BS119" s="66"/>
      <c r="BT119" s="17"/>
      <c r="BU119" s="17"/>
      <c r="BV119" s="17"/>
      <c r="BW119" s="17"/>
      <c r="BX119" s="17"/>
      <c r="BY119" s="17"/>
      <c r="BZ119" s="17"/>
      <c r="CA119" s="17"/>
      <c r="CB119" s="17"/>
      <c r="CC119" s="17"/>
      <c r="CD119" s="17"/>
      <c r="CE119" s="17"/>
      <c r="CF119" s="17"/>
      <c r="CG119" s="17"/>
      <c r="CH119" s="17"/>
      <c r="CI119" s="17"/>
      <c r="CJ119" s="17"/>
      <c r="CK119" s="17"/>
      <c r="CL119" s="17"/>
      <c r="CM119" s="17"/>
      <c r="CN119" s="17"/>
      <c r="CO119" s="17"/>
      <c r="CP119" s="17"/>
      <c r="CQ119" s="17"/>
      <c r="CR119" s="17"/>
      <c r="CS119" s="17"/>
      <c r="CT119" s="17"/>
      <c r="CU119" s="17"/>
      <c r="CV119" s="17"/>
      <c r="CW119" s="17"/>
      <c r="CX119" s="17"/>
      <c r="CY119" s="17"/>
      <c r="CZ119" s="17"/>
      <c r="DA119" s="17"/>
      <c r="DB119" s="17"/>
      <c r="DC119" s="17"/>
      <c r="DD119" s="17"/>
      <c r="DE119" s="17"/>
      <c r="DF119" s="17"/>
      <c r="DG119" s="17"/>
      <c r="DH119" s="17"/>
      <c r="DI119" s="17"/>
      <c r="DJ119" s="17"/>
      <c r="DK119" s="17"/>
      <c r="DL119" s="17"/>
      <c r="DM119" s="17"/>
      <c r="DN119" s="17"/>
      <c r="DO119" s="17"/>
      <c r="DP119" s="17"/>
      <c r="DQ119" s="17"/>
      <c r="DR119" s="17"/>
      <c r="DS119" s="17"/>
      <c r="DT119" s="17"/>
      <c r="DU119" s="17"/>
      <c r="DV119" s="17"/>
      <c r="DW119" s="17"/>
      <c r="DX119" s="17"/>
      <c r="DY119" s="17"/>
      <c r="DZ119" s="17"/>
      <c r="EA119" s="17"/>
      <c r="EB119" s="17"/>
      <c r="EC119" s="17"/>
      <c r="ED119" s="17"/>
      <c r="EE119" s="17"/>
      <c r="EF119" s="17"/>
      <c r="EG119" s="17"/>
      <c r="EH119" s="17"/>
      <c r="EI119" s="17"/>
      <c r="EJ119" s="17"/>
      <c r="EK119" s="17"/>
      <c r="EL119" s="17"/>
      <c r="EM119" s="17"/>
      <c r="EN119" s="17"/>
      <c r="EO119" s="17"/>
      <c r="EP119" s="17"/>
      <c r="EQ119" s="17"/>
      <c r="ER119" s="17"/>
      <c r="ES119" s="17"/>
      <c r="ET119" s="17"/>
      <c r="EU119" s="17"/>
    </row>
    <row r="120" spans="1:151" ht="7.5" hidden="1" customHeight="1" x14ac:dyDescent="0.2">
      <c r="A120" s="165">
        <f t="shared" si="7"/>
        <v>0</v>
      </c>
      <c r="B120" s="357"/>
      <c r="C120" s="160"/>
      <c r="D120" s="160"/>
      <c r="E120" s="160"/>
      <c r="F120" s="160"/>
      <c r="G120" s="160"/>
      <c r="H120" s="160"/>
      <c r="I120" s="160"/>
      <c r="J120" s="160"/>
      <c r="K120" s="160"/>
      <c r="L120" s="160"/>
      <c r="M120" s="160"/>
      <c r="N120" s="160"/>
      <c r="O120" s="160"/>
      <c r="P120" s="160"/>
      <c r="Q120" s="160"/>
      <c r="R120" s="63"/>
      <c r="S120" s="17"/>
      <c r="T120" s="17"/>
      <c r="U120" s="17"/>
      <c r="V120" s="17"/>
      <c r="W120" s="17"/>
      <c r="X120" s="17"/>
      <c r="Y120" s="17"/>
      <c r="Z120" s="17"/>
      <c r="AA120" s="17"/>
      <c r="AB120" s="17"/>
      <c r="AC120" s="17"/>
      <c r="AD120" s="17"/>
      <c r="AP120" s="4"/>
      <c r="AQ120" s="54"/>
      <c r="AR120" s="44"/>
      <c r="AS120" s="32"/>
      <c r="AT120" s="4"/>
      <c r="AU120" s="4"/>
      <c r="AV120" s="4"/>
      <c r="AW120" s="55"/>
      <c r="AX120" s="56"/>
      <c r="AY120" s="34"/>
      <c r="AZ120" s="34"/>
      <c r="BA120" s="34"/>
      <c r="BB120" s="34"/>
      <c r="BC120" s="34"/>
      <c r="BD120" s="34"/>
      <c r="BE120" s="34"/>
      <c r="BF120" s="34"/>
      <c r="BG120" s="34"/>
      <c r="BH120" s="34"/>
      <c r="BI120" s="4"/>
      <c r="BJ120" s="4"/>
      <c r="BK120" s="4"/>
      <c r="BL120" s="17"/>
      <c r="BM120" s="17"/>
      <c r="BN120" s="17"/>
      <c r="BO120" s="17"/>
      <c r="BP120" s="17"/>
      <c r="BQ120" s="17"/>
      <c r="BR120" s="17"/>
      <c r="BS120" s="66"/>
      <c r="BT120" s="17"/>
      <c r="BU120" s="17"/>
      <c r="BV120" s="17"/>
      <c r="BW120" s="17"/>
      <c r="BX120" s="17"/>
      <c r="BY120" s="17"/>
      <c r="BZ120" s="17"/>
      <c r="CA120" s="17"/>
      <c r="CB120" s="17"/>
      <c r="CC120" s="17"/>
      <c r="CD120" s="17"/>
      <c r="CE120" s="17"/>
      <c r="CF120" s="17"/>
      <c r="CG120" s="17"/>
      <c r="CH120" s="17"/>
      <c r="CI120" s="17"/>
      <c r="CJ120" s="17"/>
      <c r="CK120" s="17"/>
      <c r="CL120" s="17"/>
      <c r="CM120" s="17"/>
      <c r="CN120" s="17"/>
      <c r="CO120" s="17"/>
      <c r="CP120" s="17"/>
      <c r="CQ120" s="17"/>
      <c r="CR120" s="17"/>
      <c r="CS120" s="17"/>
      <c r="CT120" s="17"/>
      <c r="CU120" s="17"/>
      <c r="CV120" s="17"/>
      <c r="CW120" s="17"/>
      <c r="CX120" s="17"/>
      <c r="CY120" s="17"/>
      <c r="CZ120" s="17"/>
      <c r="DA120" s="17"/>
      <c r="DB120" s="17"/>
      <c r="DC120" s="17"/>
      <c r="DD120" s="17"/>
      <c r="DE120" s="17"/>
      <c r="DF120" s="17"/>
      <c r="DG120" s="17"/>
      <c r="DH120" s="17"/>
      <c r="DI120" s="17"/>
      <c r="DJ120" s="17"/>
      <c r="DK120" s="17"/>
      <c r="DL120" s="17"/>
      <c r="DM120" s="17"/>
      <c r="DN120" s="17"/>
      <c r="DO120" s="17"/>
      <c r="DP120" s="17"/>
      <c r="DQ120" s="17"/>
      <c r="DR120" s="17"/>
      <c r="DS120" s="17"/>
      <c r="DT120" s="17"/>
      <c r="DU120" s="17"/>
      <c r="DV120" s="17"/>
      <c r="DW120" s="17"/>
      <c r="DX120" s="17"/>
      <c r="DY120" s="17"/>
      <c r="DZ120" s="17"/>
      <c r="EA120" s="17"/>
      <c r="EB120" s="17"/>
      <c r="EC120" s="17"/>
      <c r="ED120" s="17"/>
      <c r="EE120" s="17"/>
      <c r="EF120" s="17"/>
      <c r="EG120" s="17"/>
      <c r="EH120" s="17"/>
      <c r="EI120" s="17"/>
      <c r="EJ120" s="17"/>
      <c r="EK120" s="17"/>
      <c r="EL120" s="17"/>
      <c r="EM120" s="17"/>
      <c r="EN120" s="17"/>
      <c r="EO120" s="17"/>
      <c r="EP120" s="17"/>
      <c r="EQ120" s="17"/>
      <c r="ER120" s="17"/>
      <c r="ES120" s="17"/>
      <c r="ET120" s="17"/>
      <c r="EU120" s="17"/>
    </row>
    <row r="121" spans="1:151" ht="18" hidden="1" x14ac:dyDescent="0.2">
      <c r="A121" s="165">
        <f t="shared" si="7"/>
        <v>0</v>
      </c>
      <c r="B121" s="357"/>
      <c r="C121" s="160"/>
      <c r="D121" s="160"/>
      <c r="E121" s="194"/>
      <c r="F121" s="194"/>
      <c r="G121" s="218"/>
      <c r="H121" s="194"/>
      <c r="I121" s="160"/>
      <c r="J121" s="160"/>
      <c r="K121" s="160"/>
      <c r="M121" s="245"/>
      <c r="N121" s="245"/>
      <c r="O121" s="160"/>
      <c r="P121" s="160"/>
      <c r="Q121" s="160"/>
      <c r="R121" s="63"/>
      <c r="S121" s="17"/>
      <c r="T121" s="17"/>
      <c r="U121" s="17"/>
      <c r="V121" s="17"/>
      <c r="W121" s="17"/>
      <c r="X121" s="17"/>
      <c r="Y121" s="17"/>
      <c r="Z121" s="17"/>
      <c r="AA121" s="17"/>
      <c r="AB121" s="17"/>
      <c r="AC121" s="17"/>
      <c r="AD121" s="17"/>
      <c r="AP121" s="4"/>
      <c r="AQ121" s="54"/>
      <c r="AR121" s="44"/>
      <c r="AS121" s="32"/>
      <c r="AT121" s="4"/>
      <c r="AU121" s="4"/>
      <c r="AV121" s="4"/>
      <c r="AW121" s="55"/>
      <c r="AX121" s="56"/>
      <c r="AY121" s="34"/>
      <c r="AZ121" s="34"/>
      <c r="BA121" s="34"/>
      <c r="BB121" s="34"/>
      <c r="BC121" s="34"/>
      <c r="BD121" s="34"/>
      <c r="BE121" s="34"/>
      <c r="BF121" s="34"/>
      <c r="BG121" s="34"/>
      <c r="BH121" s="34"/>
      <c r="BI121" s="4"/>
      <c r="BJ121" s="4"/>
      <c r="BK121" s="4"/>
      <c r="BL121" s="17"/>
      <c r="BM121" s="17"/>
      <c r="BN121" s="17"/>
      <c r="BO121" s="17"/>
      <c r="BP121" s="17"/>
      <c r="BQ121" s="17"/>
      <c r="BR121" s="17"/>
      <c r="BS121" s="66"/>
      <c r="BT121" s="17"/>
      <c r="BU121" s="17"/>
      <c r="BV121" s="17"/>
      <c r="BW121" s="17"/>
      <c r="BX121" s="17"/>
      <c r="BY121" s="17"/>
      <c r="BZ121" s="17"/>
      <c r="CA121" s="17"/>
      <c r="CB121" s="17"/>
      <c r="CC121" s="17"/>
      <c r="CD121" s="17"/>
      <c r="CE121" s="17"/>
      <c r="CF121" s="17"/>
      <c r="CG121" s="17"/>
      <c r="CH121" s="17"/>
      <c r="CI121" s="17"/>
      <c r="CJ121" s="17"/>
      <c r="CK121" s="17"/>
      <c r="CL121" s="17"/>
      <c r="CM121" s="17"/>
      <c r="CN121" s="17"/>
      <c r="CO121" s="17"/>
      <c r="CP121" s="17"/>
      <c r="CQ121" s="17"/>
      <c r="CR121" s="17"/>
      <c r="CS121" s="17"/>
      <c r="CT121" s="17"/>
      <c r="CU121" s="17"/>
      <c r="CV121" s="17"/>
      <c r="CW121" s="17"/>
      <c r="CX121" s="17"/>
      <c r="CY121" s="17"/>
      <c r="CZ121" s="17"/>
      <c r="DA121" s="17"/>
      <c r="DB121" s="17"/>
      <c r="DC121" s="17"/>
      <c r="DD121" s="17"/>
      <c r="DE121" s="17"/>
      <c r="DF121" s="17"/>
      <c r="DG121" s="17"/>
      <c r="DH121" s="17"/>
      <c r="DI121" s="17"/>
      <c r="DJ121" s="17"/>
      <c r="DK121" s="17"/>
      <c r="DL121" s="17"/>
      <c r="DM121" s="17"/>
      <c r="DN121" s="17"/>
      <c r="DO121" s="17"/>
      <c r="DP121" s="17"/>
      <c r="DQ121" s="17"/>
      <c r="DR121" s="17"/>
      <c r="DS121" s="17"/>
      <c r="DT121" s="17"/>
      <c r="DU121" s="17"/>
      <c r="DV121" s="17"/>
      <c r="DW121" s="17"/>
      <c r="DX121" s="17"/>
      <c r="DY121" s="17"/>
      <c r="DZ121" s="17"/>
      <c r="EA121" s="17"/>
      <c r="EB121" s="17"/>
      <c r="EC121" s="17"/>
      <c r="ED121" s="17"/>
      <c r="EE121" s="17"/>
      <c r="EF121" s="17"/>
      <c r="EG121" s="17"/>
      <c r="EH121" s="17"/>
      <c r="EI121" s="17"/>
      <c r="EJ121" s="17"/>
      <c r="EK121" s="17"/>
      <c r="EL121" s="17"/>
      <c r="EM121" s="17"/>
      <c r="EN121" s="17"/>
      <c r="EO121" s="17"/>
      <c r="EP121" s="17"/>
      <c r="EQ121" s="17"/>
      <c r="ER121" s="17"/>
      <c r="ES121" s="17"/>
      <c r="ET121" s="17"/>
      <c r="EU121" s="17"/>
    </row>
    <row r="122" spans="1:151" s="8" customFormat="1" ht="12" hidden="1" customHeight="1" x14ac:dyDescent="0.2">
      <c r="A122" s="165">
        <f t="shared" si="7"/>
        <v>0</v>
      </c>
      <c r="B122" s="357"/>
      <c r="C122" s="160"/>
      <c r="D122" s="194"/>
      <c r="E122" s="194"/>
      <c r="F122" s="194"/>
      <c r="G122" s="218"/>
      <c r="H122" s="194"/>
      <c r="I122" s="236"/>
      <c r="J122" s="160"/>
      <c r="K122" s="160"/>
      <c r="L122" s="245"/>
      <c r="M122" s="245"/>
      <c r="N122" s="245"/>
      <c r="O122" s="160"/>
      <c r="P122" s="160"/>
      <c r="Q122" s="160"/>
      <c r="R122" s="63"/>
      <c r="S122" s="17"/>
      <c r="T122" s="17"/>
      <c r="U122" s="17"/>
      <c r="V122" s="4"/>
      <c r="W122" s="17"/>
      <c r="X122" s="17"/>
      <c r="Y122" s="17"/>
      <c r="Z122" s="17"/>
      <c r="AA122" s="17"/>
      <c r="AB122" s="17"/>
      <c r="AC122" s="17"/>
      <c r="AD122" s="17"/>
      <c r="AP122" s="4"/>
      <c r="AQ122" s="54"/>
      <c r="AR122" s="44"/>
      <c r="AS122" s="32"/>
      <c r="AT122" s="4"/>
      <c r="AU122" s="4"/>
      <c r="AV122" s="4"/>
      <c r="AW122" s="55"/>
      <c r="AX122" s="56"/>
      <c r="AY122" s="34"/>
      <c r="AZ122" s="34"/>
      <c r="BA122" s="34"/>
      <c r="BB122" s="34"/>
      <c r="BC122" s="34"/>
      <c r="BD122" s="34"/>
      <c r="BE122" s="34"/>
      <c r="BF122" s="34"/>
      <c r="BG122" s="34"/>
      <c r="BH122" s="34"/>
      <c r="BI122" s="4"/>
      <c r="BJ122" s="4"/>
      <c r="BK122" s="4"/>
      <c r="BL122" s="4"/>
      <c r="BM122" s="4"/>
      <c r="BN122" s="4"/>
      <c r="BO122" s="4"/>
      <c r="BP122" s="4"/>
      <c r="BQ122" s="4"/>
      <c r="BR122" s="4"/>
      <c r="BS122" s="66"/>
      <c r="BT122" s="4"/>
      <c r="BU122" s="4"/>
      <c r="BV122" s="4"/>
      <c r="BW122" s="4"/>
      <c r="BX122" s="4"/>
      <c r="BY122" s="4"/>
      <c r="BZ122" s="4"/>
      <c r="CA122" s="4"/>
      <c r="CB122" s="4"/>
      <c r="CC122" s="4"/>
      <c r="CD122" s="4"/>
      <c r="CE122" s="4"/>
      <c r="CF122" s="4"/>
      <c r="CG122" s="4"/>
      <c r="CH122" s="4"/>
      <c r="CI122" s="4"/>
      <c r="CJ122" s="4"/>
      <c r="CK122" s="4"/>
      <c r="CL122" s="4"/>
      <c r="CM122" s="4"/>
      <c r="CN122" s="4"/>
      <c r="CO122" s="4"/>
      <c r="CP122" s="4"/>
      <c r="CQ122" s="4"/>
      <c r="CR122" s="4"/>
      <c r="CS122" s="4"/>
      <c r="CT122" s="4"/>
      <c r="CU122" s="4"/>
      <c r="CV122" s="4"/>
      <c r="CW122" s="4"/>
      <c r="CX122" s="4"/>
      <c r="CY122" s="4"/>
      <c r="CZ122" s="4"/>
      <c r="DA122" s="4"/>
      <c r="DB122" s="4"/>
      <c r="DC122" s="4"/>
      <c r="DD122" s="4"/>
      <c r="DE122" s="4"/>
      <c r="DF122" s="4"/>
      <c r="DG122" s="4"/>
      <c r="DH122" s="4"/>
      <c r="DI122" s="4"/>
      <c r="DJ122" s="4"/>
      <c r="DK122" s="4"/>
      <c r="DL122" s="4"/>
      <c r="DM122" s="4"/>
      <c r="DN122" s="4"/>
      <c r="DO122" s="4"/>
      <c r="DP122" s="4"/>
      <c r="DQ122" s="4"/>
      <c r="DR122" s="4"/>
      <c r="DS122" s="4"/>
      <c r="DT122" s="4"/>
      <c r="DU122" s="4"/>
      <c r="DV122" s="4"/>
      <c r="DW122" s="4"/>
      <c r="DX122" s="4"/>
      <c r="DY122" s="4"/>
      <c r="DZ122" s="4"/>
      <c r="EA122" s="4"/>
      <c r="EB122" s="4"/>
      <c r="EC122" s="4"/>
      <c r="ED122" s="4"/>
      <c r="EE122" s="4"/>
      <c r="EF122" s="4"/>
      <c r="EG122" s="4"/>
      <c r="EH122" s="4"/>
      <c r="EI122" s="4"/>
      <c r="EJ122" s="4"/>
      <c r="EK122" s="4"/>
      <c r="EL122" s="4"/>
      <c r="EM122" s="4"/>
      <c r="EN122" s="4"/>
      <c r="EO122" s="4"/>
      <c r="EP122" s="4"/>
      <c r="EQ122" s="4"/>
      <c r="ER122" s="4"/>
      <c r="ES122" s="4"/>
      <c r="ET122" s="4"/>
      <c r="EU122" s="4"/>
    </row>
    <row r="123" spans="1:151" ht="18" hidden="1" x14ac:dyDescent="0.2">
      <c r="A123" s="165">
        <f t="shared" si="7"/>
        <v>0</v>
      </c>
      <c r="B123" s="357"/>
      <c r="C123" s="160"/>
      <c r="D123" s="159"/>
      <c r="E123" s="160"/>
      <c r="F123" s="237" t="str">
        <f>"DIE REIFEZEIT BETRÄGT"</f>
        <v>DIE REIFEZEIT BETRÄGT</v>
      </c>
      <c r="G123" s="238">
        <f>0.125+((35-N117)*0.0104166)</f>
        <v>0.21874939999999998</v>
      </c>
      <c r="H123" s="225" t="str">
        <f>"STUNDEN, BESSER JEDOCH EINE STUNDE MEHR (FÜR DEN GESCHMACK)"</f>
        <v>STUNDEN, BESSER JEDOCH EINE STUNDE MEHR (FÜR DEN GESCHMACK)</v>
      </c>
      <c r="I123" s="160"/>
      <c r="J123" s="225"/>
      <c r="K123" s="225"/>
      <c r="L123" s="225"/>
      <c r="M123" s="225"/>
      <c r="N123" s="160"/>
      <c r="O123" s="160"/>
      <c r="P123" s="160"/>
      <c r="Q123" s="160"/>
      <c r="R123" s="63"/>
      <c r="S123" s="17"/>
      <c r="T123" s="17"/>
      <c r="U123" s="17"/>
      <c r="V123" s="17"/>
      <c r="W123" s="17"/>
      <c r="X123" s="17"/>
      <c r="Y123" s="17"/>
      <c r="Z123" s="17"/>
      <c r="AA123" s="17"/>
      <c r="AB123" s="17"/>
      <c r="AC123" s="17"/>
      <c r="AD123" s="17"/>
      <c r="AP123" s="4"/>
      <c r="AQ123" s="54"/>
      <c r="AR123" s="44"/>
      <c r="AS123" s="32"/>
      <c r="AT123" s="4"/>
      <c r="AU123" s="4"/>
      <c r="AV123" s="4"/>
      <c r="AW123" s="55"/>
      <c r="AX123" s="56"/>
      <c r="AY123" s="34"/>
      <c r="AZ123" s="34"/>
      <c r="BA123" s="34"/>
      <c r="BB123" s="34"/>
      <c r="BC123" s="34"/>
      <c r="BD123" s="34"/>
      <c r="BE123" s="34"/>
      <c r="BF123" s="34"/>
      <c r="BG123" s="34"/>
      <c r="BH123" s="34"/>
      <c r="BI123" s="4"/>
      <c r="BJ123" s="4"/>
      <c r="BK123" s="4"/>
      <c r="BL123" s="17"/>
      <c r="BM123" s="17"/>
      <c r="BN123" s="17"/>
      <c r="BO123" s="17"/>
      <c r="BP123" s="17"/>
      <c r="BQ123" s="17"/>
      <c r="BR123" s="17"/>
      <c r="BS123" s="66"/>
      <c r="BT123" s="17"/>
      <c r="BU123" s="17"/>
      <c r="BV123" s="17"/>
      <c r="BW123" s="17"/>
      <c r="BX123" s="17"/>
      <c r="BY123" s="17"/>
      <c r="BZ123" s="17"/>
      <c r="CA123" s="17"/>
      <c r="CB123" s="17"/>
      <c r="CC123" s="17"/>
      <c r="CD123" s="17"/>
      <c r="CE123" s="17"/>
      <c r="CF123" s="17"/>
      <c r="CG123" s="17"/>
      <c r="CH123" s="17"/>
      <c r="CI123" s="17"/>
      <c r="CJ123" s="17"/>
      <c r="CK123" s="17"/>
      <c r="CL123" s="17"/>
      <c r="CM123" s="17"/>
      <c r="CN123" s="17"/>
      <c r="CO123" s="17"/>
      <c r="CP123" s="17"/>
      <c r="CQ123" s="17"/>
      <c r="CR123" s="17"/>
      <c r="CS123" s="17"/>
      <c r="CT123" s="17"/>
      <c r="CU123" s="17"/>
      <c r="CV123" s="17"/>
      <c r="CW123" s="17"/>
      <c r="CX123" s="17"/>
      <c r="CY123" s="17"/>
      <c r="CZ123" s="17"/>
      <c r="DA123" s="17"/>
      <c r="DB123" s="17"/>
      <c r="DC123" s="17"/>
      <c r="DD123" s="17"/>
      <c r="DE123" s="17"/>
      <c r="DF123" s="17"/>
      <c r="DG123" s="17"/>
      <c r="DH123" s="17"/>
      <c r="DI123" s="17"/>
      <c r="DJ123" s="17"/>
      <c r="DK123" s="17"/>
      <c r="DL123" s="17"/>
      <c r="DM123" s="17"/>
      <c r="DN123" s="17"/>
      <c r="DO123" s="17"/>
      <c r="DP123" s="17"/>
      <c r="DQ123" s="17"/>
      <c r="DR123" s="17"/>
      <c r="DS123" s="17"/>
      <c r="DT123" s="17"/>
      <c r="DU123" s="17"/>
      <c r="DV123" s="17"/>
      <c r="DW123" s="17"/>
      <c r="DX123" s="17"/>
      <c r="DY123" s="17"/>
      <c r="DZ123" s="17"/>
      <c r="EA123" s="17"/>
      <c r="EB123" s="17"/>
      <c r="EC123" s="17"/>
      <c r="ED123" s="17"/>
      <c r="EE123" s="17"/>
      <c r="EF123" s="17"/>
      <c r="EG123" s="17"/>
      <c r="EH123" s="17"/>
      <c r="EI123" s="17"/>
      <c r="EJ123" s="17"/>
      <c r="EK123" s="17"/>
      <c r="EL123" s="17"/>
      <c r="EM123" s="17"/>
      <c r="EN123" s="17"/>
      <c r="EO123" s="17"/>
      <c r="EP123" s="17"/>
      <c r="EQ123" s="17"/>
      <c r="ER123" s="17"/>
      <c r="ES123" s="17"/>
      <c r="ET123" s="17"/>
      <c r="EU123" s="17"/>
    </row>
    <row r="124" spans="1:151" ht="18" hidden="1" x14ac:dyDescent="0.2">
      <c r="A124" s="165">
        <f t="shared" si="7"/>
        <v>0</v>
      </c>
      <c r="B124" s="357"/>
      <c r="C124" s="160"/>
      <c r="D124" s="160"/>
      <c r="E124" s="160"/>
      <c r="F124" s="160"/>
      <c r="G124" s="160"/>
      <c r="H124" s="160"/>
      <c r="I124" s="160"/>
      <c r="J124" s="160"/>
      <c r="K124" s="160"/>
      <c r="L124" s="160"/>
      <c r="M124" s="160"/>
      <c r="N124" s="160"/>
      <c r="O124" s="160"/>
      <c r="P124" s="160"/>
      <c r="Q124" s="160"/>
      <c r="R124" s="63"/>
      <c r="S124" s="17"/>
      <c r="T124" s="17"/>
      <c r="U124" s="17"/>
      <c r="V124" s="17"/>
      <c r="W124" s="17"/>
      <c r="X124" s="17"/>
      <c r="Y124" s="17"/>
      <c r="Z124" s="17"/>
      <c r="AA124" s="17"/>
      <c r="AB124" s="17"/>
      <c r="AC124" s="17"/>
      <c r="AD124" s="17"/>
      <c r="AP124" s="4"/>
      <c r="AQ124" s="54"/>
      <c r="AR124" s="44"/>
      <c r="AS124" s="32"/>
      <c r="AT124" s="4"/>
      <c r="AU124" s="4"/>
      <c r="AV124" s="4"/>
      <c r="AW124" s="55"/>
      <c r="AX124" s="56"/>
      <c r="AY124" s="34"/>
      <c r="AZ124" s="34"/>
      <c r="BA124" s="34"/>
      <c r="BB124" s="34"/>
      <c r="BC124" s="34"/>
      <c r="BD124" s="34"/>
      <c r="BE124" s="34"/>
      <c r="BF124" s="34"/>
      <c r="BG124" s="34"/>
      <c r="BH124" s="34"/>
      <c r="BI124" s="4"/>
      <c r="BJ124" s="4"/>
      <c r="BK124" s="4"/>
      <c r="BL124" s="17"/>
      <c r="BM124" s="17"/>
      <c r="BN124" s="17"/>
      <c r="BO124" s="17"/>
      <c r="BP124" s="17"/>
      <c r="BQ124" s="17"/>
      <c r="BR124" s="17"/>
      <c r="BS124" s="66"/>
      <c r="BT124" s="17"/>
      <c r="BU124" s="17"/>
      <c r="BV124" s="17"/>
      <c r="BW124" s="17"/>
      <c r="BX124" s="17"/>
      <c r="BY124" s="17"/>
      <c r="BZ124" s="17"/>
      <c r="CA124" s="17"/>
      <c r="CB124" s="17"/>
      <c r="CC124" s="17"/>
      <c r="CD124" s="17"/>
      <c r="CE124" s="17"/>
      <c r="CF124" s="17"/>
      <c r="CG124" s="17"/>
      <c r="CH124" s="17"/>
      <c r="CI124" s="17"/>
      <c r="CJ124" s="17"/>
      <c r="CK124" s="17"/>
      <c r="CL124" s="17"/>
      <c r="CM124" s="17"/>
      <c r="CN124" s="17"/>
      <c r="CO124" s="17"/>
      <c r="CP124" s="17"/>
      <c r="CQ124" s="17"/>
      <c r="CR124" s="17"/>
      <c r="CS124" s="17"/>
      <c r="CT124" s="17"/>
      <c r="CU124" s="17"/>
      <c r="CV124" s="17"/>
      <c r="CW124" s="17"/>
      <c r="CX124" s="17"/>
      <c r="CY124" s="17"/>
      <c r="CZ124" s="17"/>
      <c r="DA124" s="17"/>
      <c r="DB124" s="17"/>
      <c r="DC124" s="17"/>
      <c r="DD124" s="17"/>
      <c r="DE124" s="17"/>
      <c r="DF124" s="17"/>
      <c r="DG124" s="17"/>
      <c r="DH124" s="17"/>
      <c r="DI124" s="17"/>
      <c r="DJ124" s="17"/>
      <c r="DK124" s="17"/>
      <c r="DL124" s="17"/>
      <c r="DM124" s="17"/>
      <c r="DN124" s="17"/>
      <c r="DO124" s="17"/>
      <c r="DP124" s="17"/>
      <c r="DQ124" s="17"/>
      <c r="DR124" s="17"/>
      <c r="DS124" s="17"/>
      <c r="DT124" s="17"/>
      <c r="DU124" s="17"/>
      <c r="DV124" s="17"/>
      <c r="DW124" s="17"/>
      <c r="DX124" s="17"/>
      <c r="DY124" s="17"/>
      <c r="DZ124" s="17"/>
      <c r="EA124" s="17"/>
      <c r="EB124" s="17"/>
      <c r="EC124" s="17"/>
      <c r="ED124" s="17"/>
      <c r="EE124" s="17"/>
      <c r="EF124" s="17"/>
      <c r="EG124" s="17"/>
      <c r="EH124" s="17"/>
      <c r="EI124" s="17"/>
      <c r="EJ124" s="17"/>
      <c r="EK124" s="17"/>
      <c r="EL124" s="17"/>
      <c r="EM124" s="17"/>
      <c r="EN124" s="17"/>
      <c r="EO124" s="17"/>
      <c r="EP124" s="17"/>
      <c r="EQ124" s="17"/>
      <c r="ER124" s="17"/>
      <c r="ES124" s="17"/>
      <c r="ET124" s="17"/>
      <c r="EU124" s="17"/>
    </row>
    <row r="125" spans="1:151" ht="18" hidden="1" x14ac:dyDescent="0.2">
      <c r="A125" s="165">
        <f t="shared" si="7"/>
        <v>0</v>
      </c>
      <c r="B125" s="48"/>
      <c r="C125" s="160"/>
      <c r="D125" s="160"/>
      <c r="E125" s="160"/>
      <c r="F125" s="160"/>
      <c r="G125" s="160"/>
      <c r="H125" s="239"/>
      <c r="I125" s="160"/>
      <c r="J125" s="240"/>
      <c r="K125" s="144"/>
      <c r="L125" s="160"/>
      <c r="M125" s="160"/>
      <c r="N125" s="160"/>
      <c r="O125" s="160"/>
      <c r="P125" s="160"/>
      <c r="Q125" s="160"/>
      <c r="R125" s="63"/>
      <c r="S125" s="111"/>
      <c r="T125" s="111"/>
      <c r="U125" s="111"/>
      <c r="V125" s="17"/>
      <c r="W125" s="111"/>
      <c r="X125" s="17"/>
      <c r="Y125" s="17"/>
      <c r="Z125" s="17"/>
      <c r="AA125" s="17"/>
      <c r="AB125" s="17"/>
      <c r="AC125" s="17"/>
      <c r="AD125" s="17"/>
      <c r="AP125" s="4"/>
      <c r="AQ125" s="54"/>
      <c r="AR125" s="44"/>
      <c r="AS125" s="32"/>
      <c r="AT125" s="4"/>
      <c r="AU125" s="4"/>
      <c r="AV125" s="4"/>
      <c r="AW125" s="55"/>
      <c r="AX125" s="56"/>
      <c r="AY125" s="34"/>
      <c r="AZ125" s="34"/>
      <c r="BA125" s="34"/>
      <c r="BB125" s="34"/>
      <c r="BC125" s="34"/>
      <c r="BD125" s="34"/>
      <c r="BE125" s="34"/>
      <c r="BF125" s="34"/>
      <c r="BG125" s="34"/>
      <c r="BH125" s="34"/>
      <c r="BI125" s="4"/>
      <c r="BJ125" s="4"/>
      <c r="BK125" s="4"/>
      <c r="BL125" s="17"/>
      <c r="BM125" s="17"/>
      <c r="BN125" s="17"/>
      <c r="BO125" s="17"/>
      <c r="BP125" s="17"/>
      <c r="BQ125" s="17"/>
      <c r="BR125" s="17"/>
      <c r="BS125" s="66"/>
      <c r="BT125" s="17"/>
      <c r="BU125" s="17"/>
      <c r="BV125" s="17"/>
      <c r="BW125" s="17"/>
      <c r="BX125" s="17"/>
      <c r="BY125" s="17"/>
      <c r="BZ125" s="17"/>
      <c r="CA125" s="17"/>
      <c r="CB125" s="17"/>
      <c r="CC125" s="17"/>
      <c r="CD125" s="17"/>
      <c r="CE125" s="17"/>
      <c r="CF125" s="17"/>
      <c r="CG125" s="17"/>
      <c r="CH125" s="17"/>
      <c r="CI125" s="17"/>
      <c r="CJ125" s="17"/>
      <c r="CK125" s="17"/>
      <c r="CL125" s="17"/>
      <c r="CM125" s="17"/>
      <c r="CN125" s="17"/>
      <c r="CO125" s="17"/>
      <c r="CP125" s="17"/>
      <c r="CQ125" s="17"/>
      <c r="CR125" s="17"/>
      <c r="CS125" s="17"/>
      <c r="CT125" s="17"/>
      <c r="CU125" s="17"/>
      <c r="CV125" s="17"/>
      <c r="CW125" s="17"/>
      <c r="CX125" s="17"/>
      <c r="CY125" s="17"/>
      <c r="CZ125" s="17"/>
      <c r="DA125" s="17"/>
      <c r="DB125" s="17"/>
      <c r="DC125" s="17"/>
      <c r="DD125" s="17"/>
      <c r="DE125" s="17"/>
      <c r="DF125" s="17"/>
      <c r="DG125" s="17"/>
      <c r="DH125" s="17"/>
      <c r="DI125" s="17"/>
      <c r="DJ125" s="17"/>
      <c r="DK125" s="17"/>
      <c r="DL125" s="17"/>
      <c r="DM125" s="17"/>
      <c r="DN125" s="17"/>
      <c r="DO125" s="17"/>
      <c r="DP125" s="17"/>
      <c r="DQ125" s="17"/>
      <c r="DR125" s="17"/>
      <c r="DS125" s="17"/>
      <c r="DT125" s="17"/>
      <c r="DU125" s="17"/>
      <c r="DV125" s="17"/>
      <c r="DW125" s="17"/>
      <c r="DX125" s="17"/>
      <c r="DY125" s="17"/>
      <c r="DZ125" s="17"/>
      <c r="EA125" s="17"/>
      <c r="EB125" s="17"/>
      <c r="EC125" s="17"/>
      <c r="ED125" s="17"/>
      <c r="EE125" s="17"/>
      <c r="EF125" s="17"/>
      <c r="EG125" s="17"/>
      <c r="EH125" s="17"/>
      <c r="EI125" s="17"/>
      <c r="EJ125" s="17"/>
      <c r="EK125" s="17"/>
      <c r="EL125" s="17"/>
      <c r="EM125" s="17"/>
      <c r="EN125" s="17"/>
      <c r="EO125" s="17"/>
      <c r="EP125" s="17"/>
      <c r="EQ125" s="17"/>
      <c r="ER125" s="17"/>
      <c r="ES125" s="17"/>
      <c r="ET125" s="17"/>
      <c r="EU125" s="17"/>
    </row>
    <row r="126" spans="1:151" ht="22.5" hidden="1" customHeight="1" x14ac:dyDescent="0.2">
      <c r="A126" s="165">
        <f t="shared" ref="A126:A142" si="8">IF(SAUERKÜRZEL=$B$126,1,0)</f>
        <v>0</v>
      </c>
      <c r="B126" s="357" t="s">
        <v>20</v>
      </c>
      <c r="C126" s="144"/>
      <c r="D126" s="144"/>
      <c r="E126" s="259" t="s">
        <v>39</v>
      </c>
      <c r="F126" s="160"/>
      <c r="G126" s="160"/>
      <c r="H126" s="160"/>
      <c r="I126" s="160"/>
      <c r="J126" s="160"/>
      <c r="K126" s="160"/>
      <c r="L126" s="160"/>
      <c r="M126" s="160"/>
      <c r="N126" s="241"/>
      <c r="O126" s="241"/>
      <c r="P126" s="160"/>
      <c r="Q126" s="160"/>
      <c r="R126" s="63"/>
      <c r="S126" s="17"/>
      <c r="T126" s="17"/>
      <c r="W126" s="17"/>
      <c r="X126" s="17"/>
      <c r="Y126" s="17"/>
      <c r="Z126" s="17"/>
      <c r="AA126" s="17"/>
      <c r="AB126" s="17"/>
      <c r="AC126" s="17"/>
      <c r="AD126" s="17"/>
      <c r="AP126" s="4"/>
      <c r="AQ126" s="54"/>
      <c r="AR126" s="44"/>
      <c r="AS126" s="32"/>
      <c r="AT126" s="4"/>
      <c r="AU126" s="4"/>
      <c r="AV126" s="4"/>
      <c r="AW126" s="55"/>
      <c r="AX126" s="56"/>
      <c r="AY126" s="34"/>
      <c r="AZ126" s="34"/>
      <c r="BA126" s="34"/>
      <c r="BB126" s="34"/>
      <c r="BC126" s="34"/>
      <c r="BD126" s="34"/>
      <c r="BE126" s="34"/>
      <c r="BF126" s="34"/>
      <c r="BG126" s="34"/>
      <c r="BH126" s="34"/>
      <c r="BI126" s="4"/>
      <c r="BJ126" s="4"/>
      <c r="BK126" s="4"/>
      <c r="BL126" s="17"/>
      <c r="BM126" s="17"/>
      <c r="BN126" s="17"/>
      <c r="BO126" s="17"/>
      <c r="BP126" s="17"/>
      <c r="BQ126" s="17"/>
      <c r="BR126" s="17"/>
      <c r="BS126" s="66"/>
      <c r="BT126" s="17"/>
      <c r="BU126" s="17"/>
      <c r="BV126" s="17"/>
      <c r="BW126" s="17"/>
      <c r="BX126" s="17"/>
      <c r="BY126" s="17"/>
      <c r="BZ126" s="17"/>
      <c r="CA126" s="17"/>
      <c r="CB126" s="17"/>
      <c r="CC126" s="17"/>
      <c r="CD126" s="17"/>
      <c r="CE126" s="17"/>
      <c r="CF126" s="17"/>
      <c r="CG126" s="17"/>
      <c r="CH126" s="17"/>
      <c r="CI126" s="17"/>
      <c r="CJ126" s="17"/>
      <c r="CK126" s="17"/>
      <c r="CL126" s="17"/>
      <c r="CM126" s="17"/>
      <c r="CN126" s="17"/>
      <c r="CO126" s="17"/>
      <c r="CP126" s="17"/>
      <c r="CQ126" s="17"/>
      <c r="CR126" s="17"/>
      <c r="CS126" s="17"/>
      <c r="CT126" s="17"/>
      <c r="CU126" s="17"/>
      <c r="CV126" s="17"/>
      <c r="CW126" s="17"/>
      <c r="CX126" s="17"/>
      <c r="CY126" s="17"/>
      <c r="CZ126" s="17"/>
      <c r="DA126" s="17"/>
      <c r="DB126" s="17"/>
      <c r="DC126" s="17"/>
      <c r="DD126" s="17"/>
      <c r="DE126" s="17"/>
      <c r="DF126" s="17"/>
      <c r="DG126" s="17"/>
      <c r="DH126" s="17"/>
      <c r="DI126" s="17"/>
      <c r="DJ126" s="17"/>
      <c r="DK126" s="17"/>
      <c r="DL126" s="17"/>
      <c r="DM126" s="17"/>
      <c r="DN126" s="17"/>
      <c r="DO126" s="17"/>
      <c r="DP126" s="17"/>
      <c r="DQ126" s="17"/>
      <c r="DR126" s="17"/>
      <c r="DS126" s="17"/>
      <c r="DT126" s="17"/>
      <c r="DU126" s="17"/>
      <c r="DV126" s="17"/>
      <c r="DW126" s="17"/>
      <c r="DX126" s="17"/>
      <c r="DY126" s="17"/>
      <c r="DZ126" s="17"/>
      <c r="EA126" s="17"/>
      <c r="EB126" s="17"/>
      <c r="EC126" s="17"/>
      <c r="ED126" s="17"/>
      <c r="EE126" s="17"/>
      <c r="EF126" s="17"/>
      <c r="EG126" s="17"/>
      <c r="EH126" s="17"/>
      <c r="EI126" s="17"/>
      <c r="EJ126" s="17"/>
      <c r="EK126" s="17"/>
      <c r="EL126" s="17"/>
      <c r="EM126" s="17"/>
      <c r="EN126" s="17"/>
      <c r="EO126" s="17"/>
      <c r="EP126" s="17"/>
      <c r="EQ126" s="17"/>
      <c r="ER126" s="17"/>
      <c r="ES126" s="17"/>
      <c r="ET126" s="17"/>
      <c r="EU126" s="17"/>
    </row>
    <row r="127" spans="1:151" ht="18" hidden="1" x14ac:dyDescent="0.2">
      <c r="A127" s="165">
        <f t="shared" si="8"/>
        <v>0</v>
      </c>
      <c r="B127" s="357"/>
      <c r="C127" s="160"/>
      <c r="D127" s="160"/>
      <c r="E127" s="160"/>
      <c r="F127" s="160"/>
      <c r="G127" s="160"/>
      <c r="H127" s="160"/>
      <c r="I127" s="160"/>
      <c r="J127" s="160"/>
      <c r="K127" s="160"/>
      <c r="L127" s="160"/>
      <c r="M127" s="160"/>
      <c r="N127" s="160"/>
      <c r="O127" s="160"/>
      <c r="P127" s="160"/>
      <c r="Q127" s="160"/>
      <c r="R127" s="63"/>
      <c r="S127" s="17"/>
      <c r="T127" s="17"/>
      <c r="U127" s="67">
        <v>20</v>
      </c>
      <c r="V127" s="68">
        <v>3.6</v>
      </c>
      <c r="W127" s="17"/>
      <c r="X127" s="17"/>
      <c r="Y127" s="17"/>
      <c r="Z127" s="17"/>
      <c r="AA127" s="17"/>
      <c r="AB127" s="17"/>
      <c r="AC127" s="17"/>
      <c r="AD127" s="17"/>
      <c r="AF127" s="104">
        <f>$AR$5</f>
        <v>1</v>
      </c>
      <c r="AG127" s="105">
        <f>AF127*1.05</f>
        <v>1.05</v>
      </c>
      <c r="AH127" s="106">
        <f>2*BA1</f>
        <v>2</v>
      </c>
      <c r="AI127" s="107">
        <f>E12</f>
        <v>0.1</v>
      </c>
      <c r="AJ127" s="107">
        <f>AI127/AH127</f>
        <v>0.05</v>
      </c>
      <c r="AK127" s="107">
        <f>AI127-AJ127</f>
        <v>0.05</v>
      </c>
      <c r="AL127" s="108">
        <f>SUM(AM127:AN127)</f>
        <v>0.21000000000000002</v>
      </c>
      <c r="AM127" s="108">
        <f>D129/N131</f>
        <v>0.10500000000000001</v>
      </c>
      <c r="AN127" s="108">
        <f>D129-AM127</f>
        <v>0.10500000000000001</v>
      </c>
      <c r="AP127" s="4"/>
      <c r="AQ127" s="54"/>
      <c r="AR127" s="44"/>
      <c r="AS127" s="32"/>
      <c r="AT127" s="4"/>
      <c r="AU127" s="4"/>
      <c r="AV127" s="4"/>
      <c r="AW127" s="55"/>
      <c r="AX127" s="56"/>
      <c r="AY127" s="34"/>
      <c r="AZ127" s="34"/>
      <c r="BA127" s="34"/>
      <c r="BB127" s="34"/>
      <c r="BC127" s="34"/>
      <c r="BD127" s="34"/>
      <c r="BE127" s="34"/>
      <c r="BF127" s="34"/>
      <c r="BG127" s="34"/>
      <c r="BH127" s="34"/>
      <c r="BI127" s="4"/>
      <c r="BJ127" s="4"/>
      <c r="BK127" s="4"/>
      <c r="BL127" s="17"/>
      <c r="BM127" s="17"/>
      <c r="BN127" s="17"/>
      <c r="BO127" s="17"/>
      <c r="BP127" s="17"/>
      <c r="BQ127" s="17"/>
      <c r="BR127" s="17"/>
      <c r="BS127" s="66"/>
      <c r="BT127" s="17"/>
      <c r="BU127" s="17"/>
      <c r="BV127" s="17"/>
      <c r="BW127" s="17"/>
      <c r="BX127" s="17"/>
      <c r="BY127" s="17"/>
      <c r="BZ127" s="17"/>
      <c r="CA127" s="17"/>
      <c r="CB127" s="17"/>
      <c r="CC127" s="17"/>
      <c r="CD127" s="17"/>
      <c r="CE127" s="17"/>
      <c r="CF127" s="17"/>
      <c r="CG127" s="17"/>
      <c r="CH127" s="17"/>
      <c r="CI127" s="17"/>
      <c r="CJ127" s="17"/>
      <c r="CK127" s="17"/>
      <c r="CL127" s="17"/>
      <c r="CM127" s="17"/>
      <c r="CN127" s="17"/>
      <c r="CO127" s="17"/>
      <c r="CP127" s="17"/>
      <c r="CQ127" s="17"/>
      <c r="CR127" s="17"/>
      <c r="CS127" s="17"/>
      <c r="CT127" s="17"/>
      <c r="CU127" s="17"/>
      <c r="CV127" s="17"/>
      <c r="CW127" s="17"/>
      <c r="CX127" s="17"/>
      <c r="CY127" s="17"/>
      <c r="CZ127" s="17"/>
      <c r="DA127" s="17"/>
      <c r="DB127" s="17"/>
      <c r="DC127" s="17"/>
      <c r="DD127" s="17"/>
      <c r="DE127" s="17"/>
      <c r="DF127" s="17"/>
      <c r="DG127" s="17"/>
      <c r="DH127" s="17"/>
      <c r="DI127" s="17"/>
      <c r="DJ127" s="17"/>
      <c r="DK127" s="17"/>
      <c r="DL127" s="17"/>
      <c r="DM127" s="17"/>
      <c r="DN127" s="17"/>
      <c r="DO127" s="17"/>
      <c r="DP127" s="17"/>
      <c r="DQ127" s="17"/>
      <c r="DR127" s="17"/>
      <c r="DS127" s="17"/>
      <c r="DT127" s="17"/>
      <c r="DU127" s="17"/>
      <c r="DV127" s="17"/>
      <c r="DW127" s="17"/>
      <c r="DX127" s="17"/>
      <c r="DY127" s="17"/>
      <c r="DZ127" s="17"/>
      <c r="EA127" s="17"/>
      <c r="EB127" s="17"/>
      <c r="EC127" s="17"/>
      <c r="ED127" s="17"/>
      <c r="EE127" s="17"/>
      <c r="EF127" s="17"/>
      <c r="EG127" s="17"/>
      <c r="EH127" s="17"/>
      <c r="EI127" s="17"/>
      <c r="EJ127" s="17"/>
      <c r="EK127" s="17"/>
      <c r="EL127" s="17"/>
      <c r="EM127" s="17"/>
      <c r="EN127" s="17"/>
      <c r="EO127" s="17"/>
      <c r="EP127" s="17"/>
      <c r="EQ127" s="17"/>
      <c r="ER127" s="17"/>
      <c r="ES127" s="17"/>
      <c r="ET127" s="17"/>
      <c r="EU127" s="17"/>
    </row>
    <row r="128" spans="1:151" s="17" customFormat="1" ht="17.25" hidden="1" customHeight="1" x14ac:dyDescent="0.2">
      <c r="A128" s="165">
        <f t="shared" si="8"/>
        <v>0</v>
      </c>
      <c r="B128" s="357"/>
      <c r="C128" s="203"/>
      <c r="D128" s="207" t="s">
        <v>65</v>
      </c>
      <c r="E128" s="207"/>
      <c r="F128" s="233">
        <v>0.2</v>
      </c>
      <c r="G128" s="207"/>
      <c r="H128" s="207" t="s">
        <v>66</v>
      </c>
      <c r="I128" s="207"/>
      <c r="J128" s="356" t="s">
        <v>45</v>
      </c>
      <c r="K128" s="356"/>
      <c r="L128" s="207" t="s">
        <v>43</v>
      </c>
      <c r="M128" s="207"/>
      <c r="N128" s="207" t="s">
        <v>44</v>
      </c>
      <c r="O128" s="207"/>
      <c r="P128" s="203"/>
      <c r="Q128" s="203"/>
      <c r="R128" s="124"/>
      <c r="AJ128" s="112" t="s">
        <v>6</v>
      </c>
      <c r="AK128" s="113">
        <f>AJ127*N137</f>
        <v>1E-3</v>
      </c>
      <c r="AM128" s="114" t="s">
        <v>6</v>
      </c>
      <c r="AN128" s="113">
        <f>AM127*N133</f>
        <v>2.1000000000000003E-3</v>
      </c>
      <c r="AP128" s="4"/>
      <c r="AQ128" s="54"/>
      <c r="AR128" s="44"/>
      <c r="AS128" s="32"/>
      <c r="AT128" s="4"/>
      <c r="AU128" s="4"/>
      <c r="AV128" s="4"/>
      <c r="AW128" s="55"/>
      <c r="AX128" s="56"/>
      <c r="AY128" s="34"/>
      <c r="AZ128" s="34"/>
      <c r="BA128" s="34"/>
      <c r="BB128" s="34"/>
      <c r="BC128" s="34"/>
      <c r="BD128" s="34"/>
      <c r="BE128" s="34"/>
      <c r="BF128" s="34"/>
      <c r="BG128" s="34"/>
      <c r="BH128" s="34"/>
      <c r="BI128" s="4"/>
      <c r="BJ128" s="4"/>
      <c r="BK128" s="4"/>
      <c r="BS128" s="66"/>
    </row>
    <row r="129" spans="1:151" s="17" customFormat="1" ht="17.25" hidden="1" customHeight="1" x14ac:dyDescent="0.2">
      <c r="A129" s="165">
        <f t="shared" si="8"/>
        <v>0</v>
      </c>
      <c r="B129" s="357"/>
      <c r="C129" s="289"/>
      <c r="D129" s="334">
        <f>F128*AG127</f>
        <v>0.21000000000000002</v>
      </c>
      <c r="E129" s="334"/>
      <c r="F129" s="289"/>
      <c r="G129" s="358">
        <f>IF(N131="","TA ASG ?",AG127-AM127-J129+AJ127)</f>
        <v>0.99500000000000011</v>
      </c>
      <c r="H129" s="358"/>
      <c r="I129" s="358"/>
      <c r="J129" s="354">
        <f>$AU$6</f>
        <v>0</v>
      </c>
      <c r="K129" s="354"/>
      <c r="L129" s="328">
        <f>IF(N131="","TA ASG ?",(AG127*(AH127-1))-AN127+AK127)</f>
        <v>0.99500000000000011</v>
      </c>
      <c r="M129" s="330"/>
      <c r="N129" s="330">
        <f>IF(N131="","TA ASG ?",N137*AF127-AN128)</f>
        <v>1.7899999999999999E-2</v>
      </c>
      <c r="O129" s="242"/>
      <c r="P129" s="203"/>
      <c r="Q129" s="203"/>
      <c r="R129" s="124"/>
      <c r="AP129" s="4"/>
      <c r="AQ129" s="54"/>
      <c r="AR129" s="44"/>
      <c r="AS129" s="32"/>
      <c r="AT129" s="4"/>
      <c r="AU129" s="4"/>
      <c r="AV129" s="4"/>
      <c r="AW129" s="55"/>
      <c r="AX129" s="56"/>
      <c r="AY129" s="34"/>
      <c r="AZ129" s="34"/>
      <c r="BA129" s="34"/>
      <c r="BB129" s="34"/>
      <c r="BC129" s="34"/>
      <c r="BD129" s="34"/>
      <c r="BE129" s="34"/>
      <c r="BF129" s="34"/>
      <c r="BG129" s="34"/>
      <c r="BH129" s="34"/>
      <c r="BI129" s="4"/>
      <c r="BJ129" s="4"/>
      <c r="BK129" s="4"/>
      <c r="BS129" s="66"/>
    </row>
    <row r="130" spans="1:151" ht="16.5" hidden="1" customHeight="1" x14ac:dyDescent="0.2">
      <c r="A130" s="165">
        <f t="shared" si="8"/>
        <v>0</v>
      </c>
      <c r="B130" s="357"/>
      <c r="C130" s="160"/>
      <c r="D130" s="220"/>
      <c r="E130" s="197"/>
      <c r="F130" s="220"/>
      <c r="G130" s="220"/>
      <c r="H130" s="231"/>
      <c r="I130" s="160"/>
      <c r="J130" s="231"/>
      <c r="K130" s="246"/>
      <c r="L130" s="191"/>
      <c r="M130" s="160"/>
      <c r="N130" s="168"/>
      <c r="O130" s="160"/>
      <c r="P130" s="160"/>
      <c r="Q130" s="160"/>
      <c r="R130" s="63"/>
      <c r="S130" s="17"/>
      <c r="T130" s="82">
        <f>IF(H130&lt;&gt;"",H130,0)</f>
        <v>0</v>
      </c>
      <c r="U130" s="109" t="str">
        <f>IF(A127&lt;&gt;1,"",IF(J129&gt;G129,"MEHR ALS DIE HÄLFTE DES MEHLANTEILS",""))</f>
        <v/>
      </c>
      <c r="V130" s="17"/>
      <c r="W130" s="17"/>
      <c r="X130" s="17"/>
      <c r="Y130" s="17"/>
      <c r="Z130" s="17"/>
      <c r="AA130" s="17"/>
      <c r="AB130" s="17"/>
      <c r="AC130" s="17"/>
      <c r="AD130" s="17"/>
      <c r="AP130" s="4"/>
      <c r="AQ130" s="54"/>
      <c r="AR130" s="44"/>
      <c r="AS130" s="32"/>
      <c r="AT130" s="4"/>
      <c r="AU130" s="4"/>
      <c r="AV130" s="4"/>
      <c r="AW130" s="55"/>
      <c r="AX130" s="56"/>
      <c r="AY130" s="34"/>
      <c r="AZ130" s="34"/>
      <c r="BA130" s="34"/>
      <c r="BB130" s="34"/>
      <c r="BC130" s="34"/>
      <c r="BD130" s="34"/>
      <c r="BE130" s="34"/>
      <c r="BF130" s="34"/>
      <c r="BG130" s="34"/>
      <c r="BH130" s="34"/>
      <c r="BI130" s="4"/>
      <c r="BJ130" s="4"/>
      <c r="BK130" s="4"/>
      <c r="BL130" s="17"/>
      <c r="BM130" s="17"/>
      <c r="BN130" s="17"/>
      <c r="BO130" s="17"/>
      <c r="BP130" s="17"/>
      <c r="BQ130" s="17"/>
      <c r="BR130" s="17"/>
      <c r="BS130" s="66"/>
      <c r="BT130" s="17"/>
      <c r="BU130" s="17"/>
      <c r="BV130" s="17"/>
      <c r="BW130" s="17"/>
      <c r="BX130" s="17"/>
      <c r="BY130" s="17"/>
      <c r="BZ130" s="17"/>
      <c r="CA130" s="17"/>
      <c r="CB130" s="17"/>
      <c r="CC130" s="17"/>
      <c r="CD130" s="17"/>
      <c r="CE130" s="17"/>
      <c r="CF130" s="17"/>
      <c r="CG130" s="17"/>
      <c r="CH130" s="17"/>
      <c r="CI130" s="17"/>
      <c r="CJ130" s="17"/>
      <c r="CK130" s="17"/>
      <c r="CL130" s="17"/>
      <c r="CM130" s="17"/>
      <c r="CN130" s="17"/>
      <c r="CO130" s="17"/>
      <c r="CP130" s="17"/>
      <c r="CQ130" s="17"/>
      <c r="CR130" s="17"/>
      <c r="CS130" s="17"/>
      <c r="CT130" s="17"/>
      <c r="CU130" s="17"/>
      <c r="CV130" s="17"/>
      <c r="CW130" s="17"/>
      <c r="CX130" s="17"/>
      <c r="CY130" s="17"/>
      <c r="CZ130" s="17"/>
      <c r="DA130" s="17"/>
      <c r="DB130" s="17"/>
      <c r="DC130" s="17"/>
      <c r="DD130" s="17"/>
      <c r="DE130" s="17"/>
      <c r="DF130" s="17"/>
      <c r="DG130" s="17"/>
      <c r="DH130" s="17"/>
      <c r="DI130" s="17"/>
      <c r="DJ130" s="17"/>
      <c r="DK130" s="17"/>
      <c r="DL130" s="17"/>
      <c r="DM130" s="17"/>
      <c r="DN130" s="17"/>
      <c r="DO130" s="17"/>
      <c r="DP130" s="17"/>
      <c r="DQ130" s="17"/>
      <c r="DR130" s="17"/>
      <c r="DS130" s="17"/>
      <c r="DT130" s="17"/>
      <c r="DU130" s="17"/>
      <c r="DV130" s="17"/>
      <c r="DW130" s="17"/>
      <c r="DX130" s="17"/>
      <c r="DY130" s="17"/>
      <c r="DZ130" s="17"/>
      <c r="EA130" s="17"/>
      <c r="EB130" s="17"/>
      <c r="EC130" s="17"/>
      <c r="ED130" s="17"/>
      <c r="EE130" s="17"/>
      <c r="EF130" s="17"/>
      <c r="EG130" s="17"/>
      <c r="EH130" s="17"/>
      <c r="EI130" s="17"/>
      <c r="EJ130" s="17"/>
      <c r="EK130" s="17"/>
      <c r="EL130" s="17"/>
      <c r="EM130" s="17"/>
      <c r="EN130" s="17"/>
      <c r="EO130" s="17"/>
      <c r="EP130" s="17"/>
      <c r="EQ130" s="17"/>
      <c r="ER130" s="17"/>
      <c r="ES130" s="17"/>
      <c r="ET130" s="17"/>
      <c r="EU130" s="17"/>
    </row>
    <row r="131" spans="1:151" ht="17.25" hidden="1" customHeight="1" thickBot="1" x14ac:dyDescent="0.25">
      <c r="A131" s="165">
        <f t="shared" si="8"/>
        <v>0</v>
      </c>
      <c r="B131" s="357"/>
      <c r="C131" s="160"/>
      <c r="D131" s="221" t="s">
        <v>60</v>
      </c>
      <c r="E131" s="221"/>
      <c r="F131" s="221"/>
      <c r="G131" s="160"/>
      <c r="H131" s="160"/>
      <c r="I131" s="194"/>
      <c r="J131" s="194"/>
      <c r="K131" s="218"/>
      <c r="L131" s="250"/>
      <c r="M131" s="251" t="s">
        <v>80</v>
      </c>
      <c r="N131" s="137">
        <v>2</v>
      </c>
      <c r="O131" s="260" t="str">
        <f>IF(N131="","WERT EINTRAGEN",IF(OR(N131&lt;160%,N131&gt;300%),"SINNVOLLE TA EINGEBEN",""))</f>
        <v/>
      </c>
      <c r="P131" s="160"/>
      <c r="Q131" s="160"/>
      <c r="R131" s="63"/>
      <c r="S131" s="17"/>
      <c r="T131" s="17"/>
      <c r="U131" s="17"/>
      <c r="V131" s="17"/>
      <c r="W131" s="17"/>
      <c r="X131" s="17"/>
      <c r="Y131" s="17"/>
      <c r="Z131" s="17"/>
      <c r="AA131" s="17"/>
      <c r="AB131" s="17"/>
      <c r="AC131" s="17"/>
      <c r="AD131" s="17"/>
      <c r="AP131" s="4"/>
      <c r="AQ131" s="54"/>
      <c r="AR131" s="44"/>
      <c r="AS131" s="32"/>
      <c r="AT131" s="4"/>
      <c r="AU131" s="4"/>
      <c r="AV131" s="4"/>
      <c r="AW131" s="55"/>
      <c r="AX131" s="56"/>
      <c r="AY131" s="34"/>
      <c r="AZ131" s="34"/>
      <c r="BA131" s="34"/>
      <c r="BB131" s="34"/>
      <c r="BC131" s="34"/>
      <c r="BD131" s="34"/>
      <c r="BE131" s="34"/>
      <c r="BF131" s="34"/>
      <c r="BG131" s="34"/>
      <c r="BH131" s="34"/>
      <c r="BI131" s="4"/>
      <c r="BJ131" s="4"/>
      <c r="BK131" s="4"/>
      <c r="BL131" s="17"/>
      <c r="BM131" s="17"/>
      <c r="BN131" s="17"/>
      <c r="BO131" s="17"/>
      <c r="BP131" s="17"/>
      <c r="BQ131" s="17"/>
      <c r="BR131" s="17"/>
      <c r="BS131" s="66"/>
      <c r="BT131" s="17"/>
      <c r="BU131" s="17"/>
      <c r="BV131" s="17"/>
      <c r="BW131" s="17"/>
      <c r="BX131" s="17"/>
      <c r="BY131" s="17"/>
      <c r="BZ131" s="17"/>
      <c r="CA131" s="17"/>
      <c r="CB131" s="17"/>
      <c r="CC131" s="17"/>
      <c r="CD131" s="17"/>
      <c r="CE131" s="17"/>
      <c r="CF131" s="17"/>
      <c r="CG131" s="17"/>
      <c r="CH131" s="17"/>
      <c r="CI131" s="17"/>
      <c r="CJ131" s="17"/>
      <c r="CK131" s="17"/>
      <c r="CL131" s="17"/>
      <c r="CM131" s="17"/>
      <c r="CN131" s="17"/>
      <c r="CO131" s="17"/>
      <c r="CP131" s="17"/>
      <c r="CQ131" s="17"/>
      <c r="CR131" s="17"/>
      <c r="CS131" s="17"/>
      <c r="CT131" s="17"/>
      <c r="CU131" s="17"/>
      <c r="CV131" s="17"/>
      <c r="CW131" s="17"/>
      <c r="CX131" s="17"/>
      <c r="CY131" s="17"/>
      <c r="CZ131" s="17"/>
      <c r="DA131" s="17"/>
      <c r="DB131" s="17"/>
      <c r="DC131" s="17"/>
      <c r="DD131" s="17"/>
      <c r="DE131" s="17"/>
      <c r="DF131" s="17"/>
      <c r="DG131" s="17"/>
      <c r="DH131" s="17"/>
      <c r="DI131" s="17"/>
      <c r="DJ131" s="17"/>
      <c r="DK131" s="17"/>
      <c r="DL131" s="17"/>
      <c r="DM131" s="17"/>
      <c r="DN131" s="17"/>
      <c r="DO131" s="17"/>
      <c r="DP131" s="17"/>
      <c r="DQ131" s="17"/>
      <c r="DR131" s="17"/>
      <c r="DS131" s="17"/>
      <c r="DT131" s="17"/>
      <c r="DU131" s="17"/>
      <c r="DV131" s="17"/>
      <c r="DW131" s="17"/>
      <c r="DX131" s="17"/>
      <c r="DY131" s="17"/>
      <c r="DZ131" s="17"/>
      <c r="EA131" s="17"/>
      <c r="EB131" s="17"/>
      <c r="EC131" s="17"/>
      <c r="ED131" s="17"/>
      <c r="EE131" s="17"/>
      <c r="EF131" s="17"/>
      <c r="EG131" s="17"/>
      <c r="EH131" s="17"/>
      <c r="EI131" s="17"/>
      <c r="EJ131" s="17"/>
      <c r="EK131" s="17"/>
      <c r="EL131" s="17"/>
      <c r="EM131" s="17"/>
      <c r="EN131" s="17"/>
      <c r="EO131" s="17"/>
      <c r="EP131" s="17"/>
      <c r="EQ131" s="17"/>
      <c r="ER131" s="17"/>
      <c r="ES131" s="17"/>
      <c r="ET131" s="17"/>
      <c r="EU131" s="17"/>
    </row>
    <row r="132" spans="1:151" s="8" customFormat="1" ht="7.5" hidden="1" customHeight="1" x14ac:dyDescent="0.2">
      <c r="A132" s="165">
        <f t="shared" si="8"/>
        <v>0</v>
      </c>
      <c r="B132" s="357"/>
      <c r="C132" s="160"/>
      <c r="D132" s="221"/>
      <c r="E132" s="221"/>
      <c r="F132" s="221"/>
      <c r="G132" s="160"/>
      <c r="H132" s="194"/>
      <c r="I132" s="194"/>
      <c r="J132" s="194"/>
      <c r="K132" s="218"/>
      <c r="L132" s="194"/>
      <c r="M132" s="160"/>
      <c r="N132" s="115"/>
      <c r="O132" s="160"/>
      <c r="P132" s="160"/>
      <c r="Q132" s="160"/>
      <c r="R132" s="63"/>
      <c r="S132" s="17"/>
      <c r="T132" s="17"/>
      <c r="U132" s="17"/>
      <c r="V132" s="4"/>
      <c r="W132" s="17"/>
      <c r="X132" s="17"/>
      <c r="Y132" s="17"/>
      <c r="Z132" s="17"/>
      <c r="AA132" s="17"/>
      <c r="AB132" s="17"/>
      <c r="AC132" s="17"/>
      <c r="AD132" s="17"/>
      <c r="AP132" s="4"/>
      <c r="AQ132" s="54"/>
      <c r="AR132" s="44"/>
      <c r="AS132" s="32"/>
      <c r="AT132" s="4"/>
      <c r="AU132" s="4"/>
      <c r="AV132" s="4"/>
      <c r="AW132" s="55"/>
      <c r="AX132" s="56"/>
      <c r="AY132" s="34"/>
      <c r="AZ132" s="34"/>
      <c r="BA132" s="34"/>
      <c r="BB132" s="34"/>
      <c r="BC132" s="34"/>
      <c r="BD132" s="34"/>
      <c r="BE132" s="34"/>
      <c r="BF132" s="34"/>
      <c r="BG132" s="34"/>
      <c r="BH132" s="34"/>
      <c r="BI132" s="4"/>
      <c r="BJ132" s="4"/>
      <c r="BK132" s="4"/>
      <c r="BL132" s="4"/>
      <c r="BM132" s="4"/>
      <c r="BN132" s="4"/>
      <c r="BO132" s="4"/>
      <c r="BP132" s="4"/>
      <c r="BQ132" s="4"/>
      <c r="BR132" s="4"/>
      <c r="BS132" s="66"/>
      <c r="BT132" s="4"/>
      <c r="BU132" s="4"/>
      <c r="BV132" s="4"/>
      <c r="BW132" s="4"/>
      <c r="BX132" s="4"/>
      <c r="BY132" s="4"/>
      <c r="BZ132" s="4"/>
      <c r="CA132" s="4"/>
      <c r="CB132" s="4"/>
      <c r="CC132" s="4"/>
      <c r="CD132" s="4"/>
      <c r="CE132" s="4"/>
      <c r="CF132" s="4"/>
      <c r="CG132" s="4"/>
      <c r="CH132" s="4"/>
      <c r="CI132" s="4"/>
      <c r="CJ132" s="4"/>
      <c r="CK132" s="4"/>
      <c r="CL132" s="4"/>
      <c r="CM132" s="4"/>
      <c r="CN132" s="4"/>
      <c r="CO132" s="4"/>
      <c r="CP132" s="4"/>
      <c r="CQ132" s="4"/>
      <c r="CR132" s="4"/>
      <c r="CS132" s="4"/>
      <c r="CT132" s="4"/>
      <c r="CU132" s="4"/>
      <c r="CV132" s="4"/>
      <c r="CW132" s="4"/>
      <c r="CX132" s="4"/>
      <c r="CY132" s="4"/>
      <c r="CZ132" s="4"/>
      <c r="DA132" s="4"/>
      <c r="DB132" s="4"/>
      <c r="DC132" s="4"/>
      <c r="DD132" s="4"/>
      <c r="DE132" s="4"/>
      <c r="DF132" s="4"/>
      <c r="DG132" s="4"/>
      <c r="DH132" s="4"/>
      <c r="DI132" s="4"/>
      <c r="DJ132" s="4"/>
      <c r="DK132" s="4"/>
      <c r="DL132" s="4"/>
      <c r="DM132" s="4"/>
      <c r="DN132" s="4"/>
      <c r="DO132" s="4"/>
      <c r="DP132" s="4"/>
      <c r="DQ132" s="4"/>
      <c r="DR132" s="4"/>
      <c r="DS132" s="4"/>
      <c r="DT132" s="4"/>
      <c r="DU132" s="4"/>
      <c r="DV132" s="4"/>
      <c r="DW132" s="4"/>
      <c r="DX132" s="4"/>
      <c r="DY132" s="4"/>
      <c r="DZ132" s="4"/>
      <c r="EA132" s="4"/>
      <c r="EB132" s="4"/>
      <c r="EC132" s="4"/>
      <c r="ED132" s="4"/>
      <c r="EE132" s="4"/>
      <c r="EF132" s="4"/>
      <c r="EG132" s="4"/>
      <c r="EH132" s="4"/>
      <c r="EI132" s="4"/>
      <c r="EJ132" s="4"/>
      <c r="EK132" s="4"/>
      <c r="EL132" s="4"/>
      <c r="EM132" s="4"/>
      <c r="EN132" s="4"/>
      <c r="EO132" s="4"/>
      <c r="EP132" s="4"/>
      <c r="EQ132" s="4"/>
      <c r="ER132" s="4"/>
      <c r="ES132" s="4"/>
      <c r="ET132" s="4"/>
      <c r="EU132" s="4"/>
    </row>
    <row r="133" spans="1:151" ht="17.25" hidden="1" customHeight="1" thickBot="1" x14ac:dyDescent="0.25">
      <c r="A133" s="165">
        <f t="shared" si="8"/>
        <v>0</v>
      </c>
      <c r="B133" s="357"/>
      <c r="C133" s="160"/>
      <c r="D133" s="221"/>
      <c r="E133" s="221"/>
      <c r="F133" s="221"/>
      <c r="G133" s="160"/>
      <c r="H133" s="160"/>
      <c r="I133" s="218"/>
      <c r="J133" s="194"/>
      <c r="K133" s="194"/>
      <c r="L133" s="194"/>
      <c r="M133" s="251" t="s">
        <v>41</v>
      </c>
      <c r="N133" s="122">
        <v>0.02</v>
      </c>
      <c r="O133" s="160"/>
      <c r="P133" s="160"/>
      <c r="Q133" s="160"/>
      <c r="R133" s="63"/>
      <c r="S133" s="17"/>
      <c r="T133" s="17"/>
      <c r="U133" s="17"/>
      <c r="V133" s="17"/>
      <c r="W133" s="17"/>
      <c r="X133" s="17"/>
      <c r="Y133" s="17"/>
      <c r="Z133" s="17"/>
      <c r="AA133" s="17"/>
      <c r="AB133" s="17"/>
      <c r="AC133" s="17"/>
      <c r="AD133" s="17"/>
      <c r="AP133" s="4"/>
      <c r="AQ133" s="54"/>
      <c r="AR133" s="44"/>
      <c r="AS133" s="32"/>
      <c r="AT133" s="4"/>
      <c r="AU133" s="4"/>
      <c r="AV133" s="4"/>
      <c r="AW133" s="55"/>
      <c r="AX133" s="56"/>
      <c r="AY133" s="34"/>
      <c r="AZ133" s="34"/>
      <c r="BA133" s="34"/>
      <c r="BB133" s="34"/>
      <c r="BC133" s="34"/>
      <c r="BD133" s="34"/>
      <c r="BE133" s="34"/>
      <c r="BF133" s="34"/>
      <c r="BG133" s="34"/>
      <c r="BH133" s="34"/>
      <c r="BI133" s="4"/>
      <c r="BJ133" s="4"/>
      <c r="BK133" s="4"/>
      <c r="BL133" s="17"/>
      <c r="BM133" s="17"/>
      <c r="BN133" s="17"/>
      <c r="BO133" s="17"/>
      <c r="BP133" s="17"/>
      <c r="BQ133" s="17"/>
      <c r="BR133" s="17"/>
      <c r="BS133" s="66"/>
      <c r="BT133" s="17"/>
      <c r="BU133" s="17"/>
      <c r="BV133" s="17"/>
      <c r="BW133" s="17"/>
      <c r="BX133" s="17"/>
      <c r="BY133" s="17"/>
      <c r="BZ133" s="17"/>
      <c r="CA133" s="17"/>
      <c r="CB133" s="17"/>
      <c r="CC133" s="17"/>
      <c r="CD133" s="17"/>
      <c r="CE133" s="17"/>
      <c r="CF133" s="17"/>
      <c r="CG133" s="17"/>
      <c r="CH133" s="17"/>
      <c r="CI133" s="17"/>
      <c r="CJ133" s="17"/>
      <c r="CK133" s="17"/>
      <c r="CL133" s="17"/>
      <c r="CM133" s="17"/>
      <c r="CN133" s="17"/>
      <c r="CO133" s="17"/>
      <c r="CP133" s="17"/>
      <c r="CQ133" s="17"/>
      <c r="CR133" s="17"/>
      <c r="CS133" s="17"/>
      <c r="CT133" s="17"/>
      <c r="CU133" s="17"/>
      <c r="CV133" s="17"/>
      <c r="CW133" s="17"/>
      <c r="CX133" s="17"/>
      <c r="CY133" s="17"/>
      <c r="CZ133" s="17"/>
      <c r="DA133" s="17"/>
      <c r="DB133" s="17"/>
      <c r="DC133" s="17"/>
      <c r="DD133" s="17"/>
      <c r="DE133" s="17"/>
      <c r="DF133" s="17"/>
      <c r="DG133" s="17"/>
      <c r="DH133" s="17"/>
      <c r="DI133" s="17"/>
      <c r="DJ133" s="17"/>
      <c r="DK133" s="17"/>
      <c r="DL133" s="17"/>
      <c r="DM133" s="17"/>
      <c r="DN133" s="17"/>
      <c r="DO133" s="17"/>
      <c r="DP133" s="17"/>
      <c r="DQ133" s="17"/>
      <c r="DR133" s="17"/>
      <c r="DS133" s="17"/>
      <c r="DT133" s="17"/>
      <c r="DU133" s="17"/>
      <c r="DV133" s="17"/>
      <c r="DW133" s="17"/>
      <c r="DX133" s="17"/>
      <c r="DY133" s="17"/>
      <c r="DZ133" s="17"/>
      <c r="EA133" s="17"/>
      <c r="EB133" s="17"/>
      <c r="EC133" s="17"/>
      <c r="ED133" s="17"/>
      <c r="EE133" s="17"/>
      <c r="EF133" s="17"/>
      <c r="EG133" s="17"/>
      <c r="EH133" s="17"/>
      <c r="EI133" s="17"/>
      <c r="EJ133" s="17"/>
      <c r="EK133" s="17"/>
      <c r="EL133" s="17"/>
      <c r="EM133" s="17"/>
      <c r="EN133" s="17"/>
      <c r="EO133" s="17"/>
      <c r="EP133" s="17"/>
      <c r="EQ133" s="17"/>
      <c r="ER133" s="17"/>
      <c r="ES133" s="17"/>
      <c r="ET133" s="17"/>
      <c r="EU133" s="17"/>
    </row>
    <row r="134" spans="1:151" ht="18" hidden="1" x14ac:dyDescent="0.2">
      <c r="A134" s="165">
        <f t="shared" si="8"/>
        <v>0</v>
      </c>
      <c r="B134" s="357"/>
      <c r="C134" s="160"/>
      <c r="D134" s="160"/>
      <c r="E134" s="160"/>
      <c r="F134" s="160"/>
      <c r="G134" s="160"/>
      <c r="H134" s="160"/>
      <c r="I134" s="160"/>
      <c r="J134" s="160"/>
      <c r="K134" s="160"/>
      <c r="L134" s="160"/>
      <c r="M134" s="160"/>
      <c r="N134" s="160"/>
      <c r="O134" s="160"/>
      <c r="P134" s="160"/>
      <c r="Q134" s="160"/>
      <c r="R134" s="63"/>
      <c r="S134" s="4"/>
      <c r="T134" s="4"/>
      <c r="U134" s="4"/>
      <c r="V134" s="17"/>
      <c r="W134" s="4"/>
      <c r="X134" s="4"/>
      <c r="Y134" s="4"/>
      <c r="Z134" s="4"/>
      <c r="AA134" s="4"/>
      <c r="AB134" s="17"/>
      <c r="AC134" s="17"/>
      <c r="AD134" s="4"/>
      <c r="AP134" s="4"/>
      <c r="AQ134" s="54"/>
      <c r="AR134" s="44"/>
      <c r="AS134" s="32"/>
      <c r="AT134" s="4"/>
      <c r="AU134" s="4"/>
      <c r="AV134" s="4"/>
      <c r="AW134" s="55"/>
      <c r="AX134" s="56"/>
      <c r="AY134" s="34"/>
      <c r="AZ134" s="34"/>
      <c r="BA134" s="34"/>
      <c r="BB134" s="34"/>
      <c r="BC134" s="34"/>
      <c r="BD134" s="34"/>
      <c r="BE134" s="34"/>
      <c r="BF134" s="34"/>
      <c r="BG134" s="34"/>
      <c r="BH134" s="34"/>
      <c r="BI134" s="4"/>
      <c r="BJ134" s="4"/>
      <c r="BK134" s="4"/>
      <c r="BL134" s="17"/>
      <c r="BM134" s="17"/>
      <c r="BN134" s="17"/>
      <c r="BO134" s="17"/>
      <c r="BP134" s="17"/>
      <c r="BQ134" s="17"/>
      <c r="BR134" s="17"/>
      <c r="BS134" s="66"/>
      <c r="BT134" s="17"/>
      <c r="BU134" s="17"/>
      <c r="BV134" s="17"/>
      <c r="BW134" s="17"/>
      <c r="BX134" s="17"/>
      <c r="BY134" s="17"/>
      <c r="BZ134" s="17"/>
      <c r="CA134" s="17"/>
      <c r="CB134" s="17"/>
      <c r="CC134" s="17"/>
      <c r="CD134" s="17"/>
      <c r="CE134" s="17"/>
      <c r="CF134" s="17"/>
      <c r="CG134" s="17"/>
      <c r="CH134" s="17"/>
      <c r="CI134" s="17"/>
      <c r="CJ134" s="17"/>
      <c r="CK134" s="17"/>
      <c r="CL134" s="17"/>
      <c r="CM134" s="17"/>
      <c r="CN134" s="17"/>
      <c r="CO134" s="17"/>
      <c r="CP134" s="17"/>
      <c r="CQ134" s="17"/>
      <c r="CR134" s="17"/>
      <c r="CS134" s="17"/>
      <c r="CT134" s="17"/>
      <c r="CU134" s="17"/>
      <c r="CV134" s="17"/>
      <c r="CW134" s="17"/>
      <c r="CX134" s="17"/>
      <c r="CY134" s="17"/>
      <c r="CZ134" s="17"/>
      <c r="DA134" s="17"/>
      <c r="DB134" s="17"/>
      <c r="DC134" s="17"/>
      <c r="DD134" s="17"/>
      <c r="DE134" s="17"/>
      <c r="DF134" s="17"/>
      <c r="DG134" s="17"/>
      <c r="DH134" s="17"/>
      <c r="DI134" s="17"/>
      <c r="DJ134" s="17"/>
      <c r="DK134" s="17"/>
      <c r="DL134" s="17"/>
      <c r="DM134" s="17"/>
      <c r="DN134" s="17"/>
      <c r="DO134" s="17"/>
      <c r="DP134" s="17"/>
      <c r="DQ134" s="17"/>
      <c r="DR134" s="17"/>
      <c r="DS134" s="17"/>
      <c r="DT134" s="17"/>
      <c r="DU134" s="17"/>
      <c r="DV134" s="17"/>
      <c r="DW134" s="17"/>
      <c r="DX134" s="17"/>
      <c r="DY134" s="17"/>
      <c r="DZ134" s="17"/>
      <c r="EA134" s="17"/>
      <c r="EB134" s="17"/>
      <c r="EC134" s="17"/>
      <c r="ED134" s="17"/>
      <c r="EE134" s="17"/>
      <c r="EF134" s="17"/>
      <c r="EG134" s="17"/>
      <c r="EH134" s="17"/>
      <c r="EI134" s="17"/>
      <c r="EJ134" s="17"/>
      <c r="EK134" s="17"/>
      <c r="EL134" s="17"/>
      <c r="EM134" s="17"/>
      <c r="EN134" s="17"/>
      <c r="EO134" s="17"/>
      <c r="EP134" s="17"/>
      <c r="EQ134" s="17"/>
      <c r="ER134" s="17"/>
      <c r="ES134" s="17"/>
      <c r="ET134" s="17"/>
      <c r="EU134" s="17"/>
    </row>
    <row r="135" spans="1:151" ht="16.5" hidden="1" customHeight="1" x14ac:dyDescent="0.2">
      <c r="A135" s="165">
        <f t="shared" si="8"/>
        <v>0</v>
      </c>
      <c r="B135" s="357"/>
      <c r="C135" s="160"/>
      <c r="D135" s="221" t="s">
        <v>81</v>
      </c>
      <c r="E135" s="221"/>
      <c r="F135" s="221"/>
      <c r="G135" s="160"/>
      <c r="H135" s="247" t="str">
        <f>"DIE TA DES SALZSAUERS LIEGT BEI  "&amp;AH127*100</f>
        <v>DIE TA DES SALZSAUERS LIEGT BEI  200</v>
      </c>
      <c r="I135" s="160"/>
      <c r="J135" s="160"/>
      <c r="K135" s="160"/>
      <c r="L135" s="160"/>
      <c r="M135" s="160"/>
      <c r="N135" s="160"/>
      <c r="O135" s="160"/>
      <c r="P135" s="160"/>
      <c r="Q135" s="160"/>
      <c r="R135" s="63"/>
      <c r="S135" s="17"/>
      <c r="T135" s="17"/>
      <c r="U135" s="17"/>
      <c r="V135" s="17"/>
      <c r="W135" s="17"/>
      <c r="X135" s="17"/>
      <c r="Y135" s="17"/>
      <c r="Z135" s="17"/>
      <c r="AA135" s="17"/>
      <c r="AB135" s="17"/>
      <c r="AC135" s="17"/>
      <c r="AD135" s="17"/>
      <c r="AP135" s="4"/>
      <c r="AQ135" s="54"/>
      <c r="AR135" s="44"/>
      <c r="AS135" s="32"/>
      <c r="AT135" s="4"/>
      <c r="AU135" s="4"/>
      <c r="AV135" s="4"/>
      <c r="AW135" s="55"/>
      <c r="AX135" s="56"/>
      <c r="AY135" s="34"/>
      <c r="AZ135" s="34"/>
      <c r="BA135" s="34"/>
      <c r="BB135" s="34"/>
      <c r="BC135" s="34"/>
      <c r="BD135" s="34"/>
      <c r="BE135" s="34"/>
      <c r="BF135" s="34"/>
      <c r="BG135" s="34"/>
      <c r="BH135" s="34"/>
      <c r="BI135" s="4"/>
      <c r="BJ135" s="4"/>
      <c r="BK135" s="4"/>
      <c r="BL135" s="17"/>
      <c r="BM135" s="17"/>
      <c r="BN135" s="17"/>
      <c r="BO135" s="17"/>
      <c r="BP135" s="17"/>
      <c r="BQ135" s="17"/>
      <c r="BR135" s="17"/>
      <c r="BS135" s="66"/>
      <c r="BT135" s="17"/>
      <c r="BU135" s="17"/>
      <c r="BV135" s="17"/>
      <c r="BW135" s="17"/>
      <c r="BX135" s="17"/>
      <c r="BY135" s="17"/>
      <c r="BZ135" s="17"/>
      <c r="CA135" s="17"/>
      <c r="CB135" s="17"/>
      <c r="CC135" s="17"/>
      <c r="CD135" s="17"/>
      <c r="CE135" s="17"/>
      <c r="CF135" s="17"/>
      <c r="CG135" s="17"/>
      <c r="CH135" s="17"/>
      <c r="CI135" s="17"/>
      <c r="CJ135" s="17"/>
      <c r="CK135" s="17"/>
      <c r="CL135" s="17"/>
      <c r="CM135" s="17"/>
      <c r="CN135" s="17"/>
      <c r="CO135" s="17"/>
      <c r="CP135" s="17"/>
      <c r="CQ135" s="17"/>
      <c r="CR135" s="17"/>
      <c r="CS135" s="17"/>
      <c r="CT135" s="17"/>
      <c r="CU135" s="17"/>
      <c r="CV135" s="17"/>
      <c r="CW135" s="17"/>
      <c r="CX135" s="17"/>
      <c r="CY135" s="17"/>
      <c r="CZ135" s="17"/>
      <c r="DA135" s="17"/>
      <c r="DB135" s="17"/>
      <c r="DC135" s="17"/>
      <c r="DD135" s="17"/>
      <c r="DE135" s="17"/>
      <c r="DF135" s="17"/>
      <c r="DG135" s="17"/>
      <c r="DH135" s="17"/>
      <c r="DI135" s="17"/>
      <c r="DJ135" s="17"/>
      <c r="DK135" s="17"/>
      <c r="DL135" s="17"/>
      <c r="DM135" s="17"/>
      <c r="DN135" s="17"/>
      <c r="DO135" s="17"/>
      <c r="DP135" s="17"/>
      <c r="DQ135" s="17"/>
      <c r="DR135" s="17"/>
      <c r="DS135" s="17"/>
      <c r="DT135" s="17"/>
      <c r="DU135" s="17"/>
      <c r="DV135" s="17"/>
      <c r="DW135" s="17"/>
      <c r="DX135" s="17"/>
      <c r="DY135" s="17"/>
      <c r="DZ135" s="17"/>
      <c r="EA135" s="17"/>
      <c r="EB135" s="17"/>
      <c r="EC135" s="17"/>
      <c r="ED135" s="17"/>
      <c r="EE135" s="17"/>
      <c r="EF135" s="17"/>
      <c r="EG135" s="17"/>
      <c r="EH135" s="17"/>
      <c r="EI135" s="17"/>
      <c r="EJ135" s="17"/>
      <c r="EK135" s="17"/>
      <c r="EL135" s="17"/>
      <c r="EM135" s="17"/>
      <c r="EN135" s="17"/>
      <c r="EO135" s="17"/>
      <c r="EP135" s="17"/>
      <c r="EQ135" s="17"/>
      <c r="ER135" s="17"/>
      <c r="ES135" s="17"/>
      <c r="ET135" s="17"/>
      <c r="EU135" s="17"/>
    </row>
    <row r="136" spans="1:151" ht="4.5" hidden="1" customHeight="1" x14ac:dyDescent="0.2">
      <c r="A136" s="165">
        <f t="shared" si="8"/>
        <v>0</v>
      </c>
      <c r="B136" s="357"/>
      <c r="C136" s="160"/>
      <c r="D136" s="221"/>
      <c r="E136" s="221"/>
      <c r="F136" s="221"/>
      <c r="G136" s="160"/>
      <c r="H136" s="160"/>
      <c r="I136" s="160"/>
      <c r="J136" s="160"/>
      <c r="K136" s="160"/>
      <c r="L136" s="160"/>
      <c r="M136" s="160"/>
      <c r="N136" s="168"/>
      <c r="O136" s="160"/>
      <c r="P136" s="160"/>
      <c r="Q136" s="160"/>
      <c r="R136" s="63"/>
      <c r="S136" s="17"/>
      <c r="T136" s="17"/>
      <c r="U136" s="17"/>
      <c r="V136" s="17"/>
      <c r="W136" s="17"/>
      <c r="X136" s="17"/>
      <c r="Y136" s="17"/>
      <c r="Z136" s="17"/>
      <c r="AA136" s="17"/>
      <c r="AB136" s="17"/>
      <c r="AC136" s="17"/>
      <c r="AD136" s="17"/>
      <c r="AP136" s="4"/>
      <c r="AQ136" s="54"/>
      <c r="AR136" s="44"/>
      <c r="AS136" s="32"/>
      <c r="AT136" s="4"/>
      <c r="AU136" s="4"/>
      <c r="AV136" s="4"/>
      <c r="AW136" s="55"/>
      <c r="AX136" s="56"/>
      <c r="AY136" s="34"/>
      <c r="AZ136" s="34"/>
      <c r="BA136" s="34"/>
      <c r="BB136" s="34"/>
      <c r="BC136" s="34"/>
      <c r="BD136" s="34"/>
      <c r="BE136" s="34"/>
      <c r="BF136" s="34"/>
      <c r="BG136" s="34"/>
      <c r="BH136" s="34"/>
      <c r="BI136" s="4"/>
      <c r="BJ136" s="4"/>
      <c r="BK136" s="4"/>
      <c r="BL136" s="17"/>
      <c r="BM136" s="17"/>
      <c r="BN136" s="17"/>
      <c r="BO136" s="17"/>
      <c r="BP136" s="17"/>
      <c r="BQ136" s="17"/>
      <c r="BR136" s="17"/>
      <c r="BS136" s="66"/>
      <c r="BT136" s="17"/>
      <c r="BU136" s="17"/>
      <c r="BV136" s="17"/>
      <c r="BW136" s="17"/>
      <c r="BX136" s="17"/>
      <c r="BY136" s="17"/>
      <c r="BZ136" s="17"/>
      <c r="CA136" s="17"/>
      <c r="CB136" s="17"/>
      <c r="CC136" s="17"/>
      <c r="CD136" s="17"/>
      <c r="CE136" s="17"/>
      <c r="CF136" s="17"/>
      <c r="CG136" s="17"/>
      <c r="CH136" s="17"/>
      <c r="CI136" s="17"/>
      <c r="CJ136" s="17"/>
      <c r="CK136" s="17"/>
      <c r="CL136" s="17"/>
      <c r="CM136" s="17"/>
      <c r="CN136" s="17"/>
      <c r="CO136" s="17"/>
      <c r="CP136" s="17"/>
      <c r="CQ136" s="17"/>
      <c r="CR136" s="17"/>
      <c r="CS136" s="17"/>
      <c r="CT136" s="17"/>
      <c r="CU136" s="17"/>
      <c r="CV136" s="17"/>
      <c r="CW136" s="17"/>
      <c r="CX136" s="17"/>
      <c r="CY136" s="17"/>
      <c r="CZ136" s="17"/>
      <c r="DA136" s="17"/>
      <c r="DB136" s="17"/>
      <c r="DC136" s="17"/>
      <c r="DD136" s="17"/>
      <c r="DE136" s="17"/>
      <c r="DF136" s="17"/>
      <c r="DG136" s="17"/>
      <c r="DH136" s="17"/>
      <c r="DI136" s="17"/>
      <c r="DJ136" s="17"/>
      <c r="DK136" s="17"/>
      <c r="DL136" s="17"/>
      <c r="DM136" s="17"/>
      <c r="DN136" s="17"/>
      <c r="DO136" s="17"/>
      <c r="DP136" s="17"/>
      <c r="DQ136" s="17"/>
      <c r="DR136" s="17"/>
      <c r="DS136" s="17"/>
      <c r="DT136" s="17"/>
      <c r="DU136" s="17"/>
      <c r="DV136" s="17"/>
      <c r="DW136" s="17"/>
      <c r="DX136" s="17"/>
      <c r="DY136" s="17"/>
      <c r="DZ136" s="17"/>
      <c r="EA136" s="17"/>
      <c r="EB136" s="17"/>
      <c r="EC136" s="17"/>
      <c r="ED136" s="17"/>
      <c r="EE136" s="17"/>
      <c r="EF136" s="17"/>
      <c r="EG136" s="17"/>
      <c r="EH136" s="17"/>
      <c r="EI136" s="17"/>
      <c r="EJ136" s="17"/>
      <c r="EK136" s="17"/>
      <c r="EL136" s="17"/>
      <c r="EM136" s="17"/>
      <c r="EN136" s="17"/>
      <c r="EO136" s="17"/>
      <c r="EP136" s="17"/>
      <c r="EQ136" s="17"/>
      <c r="ER136" s="17"/>
      <c r="ES136" s="17"/>
      <c r="ET136" s="17"/>
      <c r="EU136" s="17"/>
    </row>
    <row r="137" spans="1:151" ht="17.25" hidden="1" customHeight="1" thickBot="1" x14ac:dyDescent="0.25">
      <c r="A137" s="165">
        <f t="shared" si="8"/>
        <v>0</v>
      </c>
      <c r="B137" s="357"/>
      <c r="C137" s="160"/>
      <c r="D137" s="221"/>
      <c r="E137" s="221"/>
      <c r="F137" s="221"/>
      <c r="G137" s="160"/>
      <c r="H137" s="160"/>
      <c r="I137" s="248"/>
      <c r="J137" s="160"/>
      <c r="K137" s="160"/>
      <c r="L137" s="160"/>
      <c r="M137" s="252" t="s">
        <v>42</v>
      </c>
      <c r="N137" s="123">
        <v>0.02</v>
      </c>
      <c r="O137" s="160"/>
      <c r="P137" s="160"/>
      <c r="Q137" s="160"/>
      <c r="R137" s="63"/>
      <c r="S137" s="17"/>
      <c r="T137" s="17"/>
      <c r="U137" s="17"/>
      <c r="V137" s="17"/>
      <c r="W137" s="17"/>
      <c r="X137" s="17"/>
      <c r="Y137" s="17"/>
      <c r="Z137" s="17"/>
      <c r="AA137" s="17"/>
      <c r="AB137" s="17"/>
      <c r="AC137" s="17"/>
      <c r="AD137" s="17"/>
      <c r="AP137" s="4"/>
      <c r="AQ137" s="54"/>
      <c r="AR137" s="44"/>
      <c r="AS137" s="32"/>
      <c r="AT137" s="4"/>
      <c r="AU137" s="4"/>
      <c r="AV137" s="4"/>
      <c r="AW137" s="55"/>
      <c r="AX137" s="56"/>
      <c r="AY137" s="34"/>
      <c r="AZ137" s="34"/>
      <c r="BA137" s="34"/>
      <c r="BB137" s="34"/>
      <c r="BC137" s="34"/>
      <c r="BD137" s="34"/>
      <c r="BE137" s="34"/>
      <c r="BF137" s="34"/>
      <c r="BG137" s="34"/>
      <c r="BH137" s="34"/>
      <c r="BI137" s="4"/>
      <c r="BJ137" s="4"/>
      <c r="BK137" s="4"/>
      <c r="BL137" s="17"/>
      <c r="BM137" s="17"/>
      <c r="BN137" s="17"/>
      <c r="BO137" s="17"/>
      <c r="BP137" s="17"/>
      <c r="BQ137" s="17"/>
      <c r="BR137" s="17"/>
      <c r="BS137" s="66"/>
      <c r="BT137" s="17"/>
      <c r="BU137" s="17"/>
      <c r="BV137" s="17"/>
      <c r="BW137" s="17"/>
      <c r="BX137" s="17"/>
      <c r="BY137" s="17"/>
      <c r="BZ137" s="17"/>
      <c r="CA137" s="17"/>
      <c r="CB137" s="17"/>
      <c r="CC137" s="17"/>
      <c r="CD137" s="17"/>
      <c r="CE137" s="17"/>
      <c r="CF137" s="17"/>
      <c r="CG137" s="17"/>
      <c r="CH137" s="17"/>
      <c r="CI137" s="17"/>
      <c r="CJ137" s="17"/>
      <c r="CK137" s="17"/>
      <c r="CL137" s="17"/>
      <c r="CM137" s="17"/>
      <c r="CN137" s="17"/>
      <c r="CO137" s="17"/>
      <c r="CP137" s="17"/>
      <c r="CQ137" s="17"/>
      <c r="CR137" s="17"/>
      <c r="CS137" s="17"/>
      <c r="CT137" s="17"/>
      <c r="CU137" s="17"/>
      <c r="CV137" s="17"/>
      <c r="CW137" s="17"/>
      <c r="CX137" s="17"/>
      <c r="CY137" s="17"/>
      <c r="CZ137" s="17"/>
      <c r="DA137" s="17"/>
      <c r="DB137" s="17"/>
      <c r="DC137" s="17"/>
      <c r="DD137" s="17"/>
      <c r="DE137" s="17"/>
      <c r="DF137" s="17"/>
      <c r="DG137" s="17"/>
      <c r="DH137" s="17"/>
      <c r="DI137" s="17"/>
      <c r="DJ137" s="17"/>
      <c r="DK137" s="17"/>
      <c r="DL137" s="17"/>
      <c r="DM137" s="17"/>
      <c r="DN137" s="17"/>
      <c r="DO137" s="17"/>
      <c r="DP137" s="17"/>
      <c r="DQ137" s="17"/>
      <c r="DR137" s="17"/>
      <c r="DS137" s="17"/>
      <c r="DT137" s="17"/>
      <c r="DU137" s="17"/>
      <c r="DV137" s="17"/>
      <c r="DW137" s="17"/>
      <c r="DX137" s="17"/>
      <c r="DY137" s="17"/>
      <c r="DZ137" s="17"/>
      <c r="EA137" s="17"/>
      <c r="EB137" s="17"/>
      <c r="EC137" s="17"/>
      <c r="ED137" s="17"/>
      <c r="EE137" s="17"/>
      <c r="EF137" s="17"/>
      <c r="EG137" s="17"/>
      <c r="EH137" s="17"/>
      <c r="EI137" s="17"/>
      <c r="EJ137" s="17"/>
      <c r="EK137" s="17"/>
      <c r="EL137" s="17"/>
      <c r="EM137" s="17"/>
      <c r="EN137" s="17"/>
      <c r="EO137" s="17"/>
      <c r="EP137" s="17"/>
      <c r="EQ137" s="17"/>
      <c r="ER137" s="17"/>
      <c r="ES137" s="17"/>
      <c r="ET137" s="17"/>
      <c r="EU137" s="17"/>
    </row>
    <row r="138" spans="1:151" ht="18" hidden="1" x14ac:dyDescent="0.2">
      <c r="A138" s="165">
        <f t="shared" si="8"/>
        <v>0</v>
      </c>
      <c r="B138" s="357"/>
      <c r="C138" s="222"/>
      <c r="D138" s="222"/>
      <c r="E138" s="222"/>
      <c r="F138" s="248"/>
      <c r="G138" s="249"/>
      <c r="H138" s="160"/>
      <c r="I138" s="160"/>
      <c r="J138" s="160"/>
      <c r="K138" s="160"/>
      <c r="L138" s="160"/>
      <c r="M138" s="160"/>
      <c r="N138" s="160"/>
      <c r="O138" s="182"/>
      <c r="P138" s="182"/>
      <c r="Q138" s="182"/>
      <c r="R138" s="116"/>
      <c r="S138" s="17"/>
      <c r="T138" s="17"/>
      <c r="U138" s="17"/>
      <c r="V138" s="17"/>
      <c r="W138" s="17"/>
      <c r="X138" s="17"/>
      <c r="Y138" s="17"/>
      <c r="Z138" s="17"/>
      <c r="AA138" s="17"/>
      <c r="AB138" s="17"/>
      <c r="AC138" s="17"/>
      <c r="AD138" s="17"/>
      <c r="AP138" s="4"/>
      <c r="AQ138" s="54"/>
      <c r="AR138" s="44"/>
      <c r="AS138" s="32"/>
      <c r="AT138" s="4"/>
      <c r="AU138" s="4"/>
      <c r="AV138" s="4"/>
      <c r="AW138" s="55"/>
      <c r="AX138" s="56"/>
      <c r="AY138" s="34"/>
      <c r="AZ138" s="34"/>
      <c r="BA138" s="34"/>
      <c r="BB138" s="34"/>
      <c r="BC138" s="34"/>
      <c r="BD138" s="34"/>
      <c r="BE138" s="34"/>
      <c r="BF138" s="34"/>
      <c r="BG138" s="34"/>
      <c r="BH138" s="34"/>
      <c r="BI138" s="4"/>
      <c r="BJ138" s="4"/>
      <c r="BK138" s="4"/>
      <c r="BL138" s="17"/>
      <c r="BM138" s="17"/>
      <c r="BN138" s="17"/>
      <c r="BO138" s="17"/>
      <c r="BP138" s="17"/>
      <c r="BQ138" s="17"/>
      <c r="BR138" s="17"/>
      <c r="BS138" s="66"/>
      <c r="BT138" s="17"/>
      <c r="BU138" s="17"/>
      <c r="BV138" s="17"/>
      <c r="BW138" s="17"/>
      <c r="BX138" s="17"/>
      <c r="BY138" s="17"/>
      <c r="BZ138" s="17"/>
      <c r="CA138" s="17"/>
      <c r="CB138" s="17"/>
      <c r="CC138" s="17"/>
      <c r="CD138" s="17"/>
      <c r="CE138" s="17"/>
      <c r="CF138" s="17"/>
      <c r="CG138" s="17"/>
      <c r="CH138" s="17"/>
      <c r="CI138" s="17"/>
      <c r="CJ138" s="17"/>
      <c r="CK138" s="17"/>
      <c r="CL138" s="17"/>
      <c r="CM138" s="17"/>
      <c r="CN138" s="17"/>
      <c r="CO138" s="17"/>
      <c r="CP138" s="17"/>
      <c r="CQ138" s="17"/>
      <c r="CR138" s="17"/>
      <c r="CS138" s="17"/>
      <c r="CT138" s="17"/>
      <c r="CU138" s="17"/>
      <c r="CV138" s="17"/>
      <c r="CW138" s="17"/>
      <c r="CX138" s="17"/>
      <c r="CY138" s="17"/>
      <c r="CZ138" s="17"/>
      <c r="DA138" s="17"/>
      <c r="DB138" s="17"/>
      <c r="DC138" s="17"/>
      <c r="DD138" s="17"/>
      <c r="DE138" s="17"/>
      <c r="DF138" s="17"/>
      <c r="DG138" s="17"/>
      <c r="DH138" s="17"/>
      <c r="DI138" s="17"/>
      <c r="DJ138" s="17"/>
      <c r="DK138" s="17"/>
      <c r="DL138" s="17"/>
      <c r="DM138" s="17"/>
      <c r="DN138" s="17"/>
      <c r="DO138" s="17"/>
      <c r="DP138" s="17"/>
      <c r="DQ138" s="17"/>
      <c r="DR138" s="17"/>
      <c r="DS138" s="17"/>
      <c r="DT138" s="17"/>
      <c r="DU138" s="17"/>
      <c r="DV138" s="17"/>
      <c r="DW138" s="17"/>
      <c r="DX138" s="17"/>
      <c r="DY138" s="17"/>
      <c r="DZ138" s="17"/>
      <c r="EA138" s="17"/>
      <c r="EB138" s="17"/>
      <c r="EC138" s="17"/>
      <c r="ED138" s="17"/>
      <c r="EE138" s="17"/>
      <c r="EF138" s="17"/>
      <c r="EG138" s="17"/>
      <c r="EH138" s="17"/>
      <c r="EI138" s="17"/>
      <c r="EJ138" s="17"/>
      <c r="EK138" s="17"/>
      <c r="EL138" s="17"/>
      <c r="EM138" s="17"/>
      <c r="EN138" s="17"/>
      <c r="EO138" s="17"/>
      <c r="EP138" s="17"/>
      <c r="EQ138" s="17"/>
      <c r="ER138" s="17"/>
      <c r="ES138" s="17"/>
      <c r="ET138" s="17"/>
      <c r="EU138" s="17"/>
    </row>
    <row r="139" spans="1:151" ht="18" hidden="1" x14ac:dyDescent="0.2">
      <c r="A139" s="165">
        <f t="shared" si="8"/>
        <v>0</v>
      </c>
      <c r="B139" s="357"/>
      <c r="C139" s="160"/>
      <c r="D139" s="223" t="s">
        <v>108</v>
      </c>
      <c r="E139" s="232"/>
      <c r="F139" s="160"/>
      <c r="G139" s="232"/>
      <c r="H139" s="232"/>
      <c r="I139" s="232"/>
      <c r="J139" s="232"/>
      <c r="K139" s="232"/>
      <c r="L139" s="232"/>
      <c r="M139" s="232"/>
      <c r="N139" s="232"/>
      <c r="O139" s="232"/>
      <c r="P139" s="182"/>
      <c r="Q139" s="182"/>
      <c r="R139" s="116"/>
      <c r="S139" s="17"/>
      <c r="T139" s="17"/>
      <c r="U139" s="17"/>
      <c r="V139" s="17"/>
      <c r="W139" s="17"/>
      <c r="X139" s="17"/>
      <c r="Y139" s="17"/>
      <c r="Z139" s="17"/>
      <c r="AA139" s="17"/>
      <c r="AB139" s="17"/>
      <c r="AC139" s="17"/>
      <c r="AD139" s="17"/>
      <c r="AP139" s="4"/>
      <c r="AQ139" s="54"/>
      <c r="AR139" s="44"/>
      <c r="AS139" s="32"/>
      <c r="AT139" s="4"/>
      <c r="AU139" s="4"/>
      <c r="AV139" s="4"/>
      <c r="AW139" s="55"/>
      <c r="AX139" s="56"/>
      <c r="AY139" s="34"/>
      <c r="AZ139" s="34"/>
      <c r="BA139" s="34"/>
      <c r="BB139" s="34"/>
      <c r="BC139" s="34"/>
      <c r="BD139" s="34"/>
      <c r="BE139" s="34"/>
      <c r="BF139" s="34"/>
      <c r="BG139" s="34"/>
      <c r="BH139" s="34"/>
      <c r="BI139" s="4"/>
      <c r="BJ139" s="4"/>
      <c r="BK139" s="4"/>
      <c r="BL139" s="17"/>
      <c r="BM139" s="17"/>
      <c r="BN139" s="17"/>
      <c r="BO139" s="17"/>
      <c r="BP139" s="17"/>
      <c r="BQ139" s="17"/>
      <c r="BR139" s="17"/>
      <c r="BS139" s="66"/>
      <c r="BT139" s="17"/>
      <c r="BU139" s="17"/>
      <c r="BV139" s="17"/>
      <c r="BW139" s="17"/>
      <c r="BX139" s="17"/>
      <c r="BY139" s="17"/>
      <c r="BZ139" s="17"/>
      <c r="CA139" s="17"/>
      <c r="CB139" s="17"/>
      <c r="CC139" s="17"/>
      <c r="CD139" s="17"/>
      <c r="CE139" s="17"/>
      <c r="CF139" s="17"/>
      <c r="CG139" s="17"/>
      <c r="CH139" s="17"/>
      <c r="CI139" s="17"/>
      <c r="CJ139" s="17"/>
      <c r="CK139" s="17"/>
      <c r="CL139" s="17"/>
      <c r="CM139" s="17"/>
      <c r="CN139" s="17"/>
      <c r="CO139" s="17"/>
      <c r="CP139" s="17"/>
      <c r="CQ139" s="17"/>
      <c r="CR139" s="17"/>
      <c r="CS139" s="17"/>
      <c r="CT139" s="17"/>
      <c r="CU139" s="17"/>
      <c r="CV139" s="17"/>
      <c r="CW139" s="17"/>
      <c r="CX139" s="17"/>
      <c r="CY139" s="17"/>
      <c r="CZ139" s="17"/>
      <c r="DA139" s="17"/>
      <c r="DB139" s="17"/>
      <c r="DC139" s="17"/>
      <c r="DD139" s="17"/>
      <c r="DE139" s="17"/>
      <c r="DF139" s="17"/>
      <c r="DG139" s="17"/>
      <c r="DH139" s="17"/>
      <c r="DI139" s="17"/>
      <c r="DJ139" s="17"/>
      <c r="DK139" s="17"/>
      <c r="DL139" s="17"/>
      <c r="DM139" s="17"/>
      <c r="DN139" s="17"/>
      <c r="DO139" s="17"/>
      <c r="DP139" s="17"/>
      <c r="DQ139" s="17"/>
      <c r="DR139" s="17"/>
      <c r="DS139" s="17"/>
      <c r="DT139" s="17"/>
      <c r="DU139" s="17"/>
      <c r="DV139" s="17"/>
      <c r="DW139" s="17"/>
      <c r="DX139" s="17"/>
      <c r="DY139" s="17"/>
      <c r="DZ139" s="17"/>
      <c r="EA139" s="17"/>
      <c r="EB139" s="17"/>
      <c r="EC139" s="17"/>
      <c r="ED139" s="17"/>
      <c r="EE139" s="17"/>
      <c r="EF139" s="17"/>
      <c r="EG139" s="17"/>
      <c r="EH139" s="17"/>
      <c r="EI139" s="17"/>
      <c r="EJ139" s="17"/>
      <c r="EK139" s="17"/>
      <c r="EL139" s="17"/>
      <c r="EM139" s="17"/>
      <c r="EN139" s="17"/>
      <c r="EO139" s="17"/>
      <c r="EP139" s="17"/>
      <c r="EQ139" s="17"/>
      <c r="ER139" s="17"/>
      <c r="ES139" s="17"/>
      <c r="ET139" s="17"/>
      <c r="EU139" s="17"/>
    </row>
    <row r="140" spans="1:151" ht="6" hidden="1" customHeight="1" x14ac:dyDescent="0.2">
      <c r="A140" s="165">
        <f t="shared" si="8"/>
        <v>0</v>
      </c>
      <c r="B140" s="357"/>
      <c r="C140" s="160"/>
      <c r="D140" s="223"/>
      <c r="E140" s="232"/>
      <c r="F140" s="160"/>
      <c r="G140" s="232"/>
      <c r="H140" s="232"/>
      <c r="I140" s="232"/>
      <c r="J140" s="232"/>
      <c r="K140" s="232"/>
      <c r="L140" s="232"/>
      <c r="M140" s="232"/>
      <c r="N140" s="232"/>
      <c r="O140" s="232"/>
      <c r="P140" s="182"/>
      <c r="Q140" s="182"/>
      <c r="R140" s="116"/>
      <c r="S140" s="17"/>
      <c r="T140" s="17"/>
      <c r="U140" s="17"/>
      <c r="V140" s="17"/>
      <c r="W140" s="17"/>
      <c r="X140" s="17"/>
      <c r="Y140" s="17"/>
      <c r="Z140" s="17"/>
      <c r="AA140" s="17"/>
      <c r="AB140" s="17"/>
      <c r="AC140" s="17"/>
      <c r="AD140" s="17"/>
      <c r="AP140" s="4"/>
      <c r="AQ140" s="54"/>
      <c r="AR140" s="44"/>
      <c r="AS140" s="32"/>
      <c r="AT140" s="4"/>
      <c r="AU140" s="4"/>
      <c r="AV140" s="4"/>
      <c r="AW140" s="55"/>
      <c r="AX140" s="56"/>
      <c r="AY140" s="34"/>
      <c r="AZ140" s="34"/>
      <c r="BA140" s="34"/>
      <c r="BB140" s="34"/>
      <c r="BC140" s="34"/>
      <c r="BD140" s="34"/>
      <c r="BE140" s="34"/>
      <c r="BF140" s="34"/>
      <c r="BG140" s="34"/>
      <c r="BH140" s="34"/>
      <c r="BI140" s="4"/>
      <c r="BJ140" s="4"/>
      <c r="BK140" s="4"/>
      <c r="BL140" s="17"/>
      <c r="BM140" s="17"/>
      <c r="BN140" s="17"/>
      <c r="BO140" s="17"/>
      <c r="BP140" s="17"/>
      <c r="BQ140" s="17"/>
      <c r="BR140" s="17"/>
      <c r="BS140" s="66"/>
      <c r="BT140" s="17"/>
      <c r="BU140" s="17"/>
      <c r="BV140" s="17"/>
      <c r="BW140" s="17"/>
      <c r="BX140" s="17"/>
      <c r="BY140" s="17"/>
      <c r="BZ140" s="17"/>
      <c r="CA140" s="17"/>
      <c r="CB140" s="17"/>
      <c r="CC140" s="17"/>
      <c r="CD140" s="17"/>
      <c r="CE140" s="17"/>
      <c r="CF140" s="17"/>
      <c r="CG140" s="17"/>
      <c r="CH140" s="17"/>
      <c r="CI140" s="17"/>
      <c r="CJ140" s="17"/>
      <c r="CK140" s="17"/>
      <c r="CL140" s="17"/>
      <c r="CM140" s="17"/>
      <c r="CN140" s="17"/>
      <c r="CO140" s="17"/>
      <c r="CP140" s="17"/>
      <c r="CQ140" s="17"/>
      <c r="CR140" s="17"/>
      <c r="CS140" s="17"/>
      <c r="CT140" s="17"/>
      <c r="CU140" s="17"/>
      <c r="CV140" s="17"/>
      <c r="CW140" s="17"/>
      <c r="CX140" s="17"/>
      <c r="CY140" s="17"/>
      <c r="CZ140" s="17"/>
      <c r="DA140" s="17"/>
      <c r="DB140" s="17"/>
      <c r="DC140" s="17"/>
      <c r="DD140" s="17"/>
      <c r="DE140" s="17"/>
      <c r="DF140" s="17"/>
      <c r="DG140" s="17"/>
      <c r="DH140" s="17"/>
      <c r="DI140" s="17"/>
      <c r="DJ140" s="17"/>
      <c r="DK140" s="17"/>
      <c r="DL140" s="17"/>
      <c r="DM140" s="17"/>
      <c r="DN140" s="17"/>
      <c r="DO140" s="17"/>
      <c r="DP140" s="17"/>
      <c r="DQ140" s="17"/>
      <c r="DR140" s="17"/>
      <c r="DS140" s="17"/>
      <c r="DT140" s="17"/>
      <c r="DU140" s="17"/>
      <c r="DV140" s="17"/>
      <c r="DW140" s="17"/>
      <c r="DX140" s="17"/>
      <c r="DY140" s="17"/>
      <c r="DZ140" s="17"/>
      <c r="EA140" s="17"/>
      <c r="EB140" s="17"/>
      <c r="EC140" s="17"/>
      <c r="ED140" s="17"/>
      <c r="EE140" s="17"/>
      <c r="EF140" s="17"/>
      <c r="EG140" s="17"/>
      <c r="EH140" s="17"/>
      <c r="EI140" s="17"/>
      <c r="EJ140" s="17"/>
      <c r="EK140" s="17"/>
      <c r="EL140" s="17"/>
      <c r="EM140" s="17"/>
      <c r="EN140" s="17"/>
      <c r="EO140" s="17"/>
      <c r="EP140" s="17"/>
      <c r="EQ140" s="17"/>
      <c r="ER140" s="17"/>
      <c r="ES140" s="17"/>
      <c r="ET140" s="17"/>
      <c r="EU140" s="17"/>
    </row>
    <row r="141" spans="1:151" ht="18" hidden="1" x14ac:dyDescent="0.2">
      <c r="A141" s="165">
        <f t="shared" si="8"/>
        <v>0</v>
      </c>
      <c r="B141" s="357"/>
      <c r="C141" s="160"/>
      <c r="D141" s="223" t="s">
        <v>82</v>
      </c>
      <c r="E141" s="232"/>
      <c r="F141" s="160"/>
      <c r="G141" s="232"/>
      <c r="H141" s="232"/>
      <c r="I141" s="232"/>
      <c r="J141" s="232"/>
      <c r="K141" s="232"/>
      <c r="L141" s="232"/>
      <c r="M141" s="232"/>
      <c r="N141" s="232"/>
      <c r="O141" s="232"/>
      <c r="P141" s="182"/>
      <c r="Q141" s="182"/>
      <c r="R141" s="116"/>
      <c r="S141" s="17"/>
      <c r="T141" s="17"/>
      <c r="U141" s="17"/>
      <c r="V141" s="17"/>
      <c r="W141" s="17"/>
      <c r="X141" s="17"/>
      <c r="Y141" s="17"/>
      <c r="Z141" s="17"/>
      <c r="AA141" s="17"/>
      <c r="AB141" s="17"/>
      <c r="AC141" s="17"/>
      <c r="AD141" s="17"/>
      <c r="AP141" s="4"/>
      <c r="AQ141" s="54"/>
      <c r="AR141" s="44"/>
      <c r="AS141" s="32"/>
      <c r="AT141" s="4"/>
      <c r="AU141" s="4"/>
      <c r="AV141" s="4"/>
      <c r="AW141" s="55"/>
      <c r="AX141" s="56"/>
      <c r="AY141" s="34"/>
      <c r="AZ141" s="34"/>
      <c r="BA141" s="34"/>
      <c r="BB141" s="34"/>
      <c r="BC141" s="34"/>
      <c r="BD141" s="34"/>
      <c r="BE141" s="34"/>
      <c r="BF141" s="34"/>
      <c r="BG141" s="34"/>
      <c r="BH141" s="34"/>
      <c r="BI141" s="4"/>
      <c r="BJ141" s="4"/>
      <c r="BK141" s="4"/>
      <c r="BL141" s="17"/>
      <c r="BM141" s="17"/>
      <c r="BN141" s="17"/>
      <c r="BO141" s="17"/>
      <c r="BP141" s="17"/>
      <c r="BQ141" s="17"/>
      <c r="BR141" s="17"/>
      <c r="BS141" s="66"/>
      <c r="BT141" s="17"/>
      <c r="BU141" s="17"/>
      <c r="BV141" s="17"/>
      <c r="BW141" s="17"/>
      <c r="BX141" s="17"/>
      <c r="BY141" s="17"/>
      <c r="BZ141" s="17"/>
      <c r="CA141" s="17"/>
      <c r="CB141" s="17"/>
      <c r="CC141" s="17"/>
      <c r="CD141" s="17"/>
      <c r="CE141" s="17"/>
      <c r="CF141" s="17"/>
      <c r="CG141" s="17"/>
      <c r="CH141" s="17"/>
      <c r="CI141" s="17"/>
      <c r="CJ141" s="17"/>
      <c r="CK141" s="17"/>
      <c r="CL141" s="17"/>
      <c r="CM141" s="17"/>
      <c r="CN141" s="17"/>
      <c r="CO141" s="17"/>
      <c r="CP141" s="17"/>
      <c r="CQ141" s="17"/>
      <c r="CR141" s="17"/>
      <c r="CS141" s="17"/>
      <c r="CT141" s="17"/>
      <c r="CU141" s="17"/>
      <c r="CV141" s="17"/>
      <c r="CW141" s="17"/>
      <c r="CX141" s="17"/>
      <c r="CY141" s="17"/>
      <c r="CZ141" s="17"/>
      <c r="DA141" s="17"/>
      <c r="DB141" s="17"/>
      <c r="DC141" s="17"/>
      <c r="DD141" s="17"/>
      <c r="DE141" s="17"/>
      <c r="DF141" s="17"/>
      <c r="DG141" s="17"/>
      <c r="DH141" s="17"/>
      <c r="DI141" s="17"/>
      <c r="DJ141" s="17"/>
      <c r="DK141" s="17"/>
      <c r="DL141" s="17"/>
      <c r="DM141" s="17"/>
      <c r="DN141" s="17"/>
      <c r="DO141" s="17"/>
      <c r="DP141" s="17"/>
      <c r="DQ141" s="17"/>
      <c r="DR141" s="17"/>
      <c r="DS141" s="17"/>
      <c r="DT141" s="17"/>
      <c r="DU141" s="17"/>
      <c r="DV141" s="17"/>
      <c r="DW141" s="17"/>
      <c r="DX141" s="17"/>
      <c r="DY141" s="17"/>
      <c r="DZ141" s="17"/>
      <c r="EA141" s="17"/>
      <c r="EB141" s="17"/>
      <c r="EC141" s="17"/>
      <c r="ED141" s="17"/>
      <c r="EE141" s="17"/>
      <c r="EF141" s="17"/>
      <c r="EG141" s="17"/>
      <c r="EH141" s="17"/>
      <c r="EI141" s="17"/>
      <c r="EJ141" s="17"/>
      <c r="EK141" s="17"/>
      <c r="EL141" s="17"/>
      <c r="EM141" s="17"/>
      <c r="EN141" s="17"/>
      <c r="EO141" s="17"/>
      <c r="EP141" s="17"/>
      <c r="EQ141" s="17"/>
      <c r="ER141" s="17"/>
      <c r="ES141" s="17"/>
      <c r="ET141" s="17"/>
      <c r="EU141" s="17"/>
    </row>
    <row r="142" spans="1:151" ht="18" hidden="1" x14ac:dyDescent="0.2">
      <c r="A142" s="165">
        <f t="shared" si="8"/>
        <v>0</v>
      </c>
      <c r="B142" s="117"/>
      <c r="C142" s="224"/>
      <c r="D142" s="224"/>
      <c r="E142" s="224"/>
      <c r="F142" s="224"/>
      <c r="G142" s="160"/>
      <c r="H142" s="160"/>
      <c r="I142" s="160"/>
      <c r="J142" s="160"/>
      <c r="K142" s="160"/>
      <c r="L142" s="160"/>
      <c r="M142" s="160"/>
      <c r="N142" s="160"/>
      <c r="O142" s="160"/>
      <c r="P142" s="160"/>
      <c r="Q142" s="160"/>
      <c r="R142" s="63"/>
      <c r="S142" s="17"/>
      <c r="T142" s="17"/>
      <c r="U142" s="17"/>
      <c r="V142" s="17"/>
      <c r="W142" s="17"/>
      <c r="X142" s="17"/>
      <c r="Y142" s="17"/>
      <c r="Z142" s="17"/>
      <c r="AA142" s="17"/>
      <c r="AB142" s="118"/>
      <c r="AC142" s="119"/>
      <c r="AD142" s="17"/>
      <c r="AP142" s="4"/>
      <c r="AQ142" s="54"/>
      <c r="AR142" s="44"/>
      <c r="AS142" s="32"/>
      <c r="AT142" s="4"/>
      <c r="AU142" s="4"/>
      <c r="AV142" s="4"/>
      <c r="AW142" s="55"/>
      <c r="AX142" s="56"/>
      <c r="AY142" s="34"/>
      <c r="AZ142" s="34"/>
      <c r="BA142" s="34"/>
      <c r="BB142" s="34"/>
      <c r="BC142" s="34"/>
      <c r="BD142" s="34"/>
      <c r="BE142" s="34"/>
      <c r="BF142" s="34"/>
      <c r="BG142" s="34"/>
      <c r="BH142" s="34"/>
      <c r="BI142" s="4"/>
      <c r="BJ142" s="4"/>
      <c r="BK142" s="4"/>
      <c r="BL142" s="17"/>
      <c r="BM142" s="17"/>
      <c r="BN142" s="17"/>
      <c r="BO142" s="17"/>
      <c r="BP142" s="17"/>
      <c r="BQ142" s="17"/>
      <c r="BR142" s="17"/>
      <c r="BS142" s="66"/>
      <c r="BT142" s="17"/>
      <c r="BU142" s="17"/>
      <c r="BV142" s="17"/>
      <c r="BW142" s="17"/>
      <c r="BX142" s="17"/>
      <c r="BY142" s="17"/>
      <c r="BZ142" s="17"/>
      <c r="CA142" s="17"/>
      <c r="CB142" s="17"/>
      <c r="CC142" s="17"/>
      <c r="CD142" s="17"/>
      <c r="CE142" s="17"/>
      <c r="CF142" s="17"/>
      <c r="CG142" s="17"/>
      <c r="CH142" s="17"/>
      <c r="CI142" s="17"/>
      <c r="CJ142" s="17"/>
      <c r="CK142" s="17"/>
      <c r="CL142" s="17"/>
      <c r="CM142" s="17"/>
      <c r="CN142" s="17"/>
      <c r="CO142" s="17"/>
      <c r="CP142" s="17"/>
      <c r="CQ142" s="17"/>
      <c r="CR142" s="17"/>
      <c r="CS142" s="17"/>
      <c r="CT142" s="17"/>
      <c r="CU142" s="17"/>
      <c r="CV142" s="17"/>
      <c r="CW142" s="17"/>
      <c r="CX142" s="17"/>
      <c r="CY142" s="17"/>
      <c r="CZ142" s="17"/>
      <c r="DA142" s="17"/>
      <c r="DB142" s="17"/>
      <c r="DC142" s="17"/>
      <c r="DD142" s="17"/>
      <c r="DE142" s="17"/>
      <c r="DF142" s="17"/>
      <c r="DG142" s="17"/>
      <c r="DH142" s="17"/>
      <c r="DI142" s="17"/>
      <c r="DJ142" s="17"/>
      <c r="DK142" s="17"/>
      <c r="DL142" s="17"/>
      <c r="DM142" s="17"/>
      <c r="DN142" s="17"/>
      <c r="DO142" s="17"/>
      <c r="DP142" s="17"/>
      <c r="DQ142" s="17"/>
      <c r="DR142" s="17"/>
      <c r="DS142" s="17"/>
      <c r="DT142" s="17"/>
      <c r="DU142" s="17"/>
      <c r="DV142" s="17"/>
      <c r="DW142" s="17"/>
      <c r="DX142" s="17"/>
      <c r="DY142" s="17"/>
      <c r="DZ142" s="17"/>
      <c r="EA142" s="17"/>
      <c r="EB142" s="17"/>
      <c r="EC142" s="17"/>
      <c r="ED142" s="17"/>
      <c r="EE142" s="17"/>
      <c r="EF142" s="17"/>
      <c r="EG142" s="17"/>
      <c r="EH142" s="17"/>
      <c r="EI142" s="17"/>
      <c r="EJ142" s="17"/>
      <c r="EK142" s="17"/>
      <c r="EL142" s="17"/>
      <c r="EM142" s="17"/>
      <c r="EN142" s="17"/>
      <c r="EO142" s="17"/>
      <c r="EP142" s="17"/>
      <c r="EQ142" s="17"/>
      <c r="ER142" s="17"/>
      <c r="ES142" s="17"/>
      <c r="ET142" s="17"/>
      <c r="EU142" s="17"/>
    </row>
    <row r="143" spans="1:151" ht="18" hidden="1" x14ac:dyDescent="0.2">
      <c r="A143" s="165">
        <f t="shared" ref="A143:A156" si="9">IF(SAUERKÜRZEL=$B$143,1,0)</f>
        <v>0</v>
      </c>
      <c r="B143" s="357" t="s">
        <v>27</v>
      </c>
      <c r="C143" s="160"/>
      <c r="D143" s="144"/>
      <c r="E143" s="259" t="s">
        <v>70</v>
      </c>
      <c r="F143" s="169"/>
      <c r="G143" s="160"/>
      <c r="H143" s="160"/>
      <c r="I143" s="160"/>
      <c r="J143" s="160"/>
      <c r="K143" s="160"/>
      <c r="L143" s="160"/>
      <c r="M143" s="160"/>
      <c r="N143" s="241"/>
      <c r="O143" s="241"/>
      <c r="P143" s="160"/>
      <c r="Q143" s="160"/>
      <c r="R143" s="63"/>
      <c r="S143" s="17"/>
      <c r="T143" s="17"/>
      <c r="W143" s="17"/>
      <c r="X143" s="17"/>
      <c r="Y143" s="17"/>
      <c r="Z143" s="17"/>
      <c r="AA143" s="17"/>
      <c r="AB143" s="17"/>
      <c r="AC143" s="17"/>
      <c r="AD143" s="17"/>
      <c r="AP143" s="4"/>
      <c r="AQ143" s="54"/>
      <c r="AR143" s="44"/>
      <c r="AS143" s="32"/>
      <c r="AT143" s="4"/>
      <c r="AU143" s="4"/>
      <c r="AV143" s="4"/>
      <c r="AW143" s="55"/>
      <c r="AX143" s="56"/>
      <c r="AY143" s="34"/>
      <c r="AZ143" s="34"/>
      <c r="BA143" s="34"/>
      <c r="BB143" s="34"/>
      <c r="BC143" s="34"/>
      <c r="BD143" s="34"/>
      <c r="BE143" s="34"/>
      <c r="BF143" s="34"/>
      <c r="BG143" s="34"/>
      <c r="BH143" s="34"/>
      <c r="BI143" s="4"/>
      <c r="BJ143" s="4"/>
      <c r="BK143" s="4"/>
      <c r="BL143" s="17"/>
      <c r="BM143" s="17"/>
      <c r="BN143" s="17"/>
      <c r="BO143" s="17"/>
      <c r="BP143" s="17"/>
      <c r="BQ143" s="17"/>
      <c r="BR143" s="17"/>
      <c r="BS143" s="66"/>
      <c r="BT143" s="17"/>
      <c r="BU143" s="17"/>
      <c r="BV143" s="17"/>
      <c r="BW143" s="17"/>
      <c r="BX143" s="17"/>
      <c r="BY143" s="17"/>
      <c r="BZ143" s="17"/>
      <c r="CA143" s="17"/>
      <c r="CB143" s="17"/>
      <c r="CC143" s="17"/>
      <c r="CD143" s="17"/>
      <c r="CE143" s="17"/>
      <c r="CF143" s="17"/>
      <c r="CG143" s="17"/>
      <c r="CH143" s="17"/>
      <c r="CI143" s="17"/>
      <c r="CJ143" s="17"/>
      <c r="CK143" s="17"/>
      <c r="CL143" s="17"/>
      <c r="CM143" s="17"/>
      <c r="CN143" s="17"/>
      <c r="CO143" s="17"/>
      <c r="CP143" s="17"/>
      <c r="CQ143" s="17"/>
      <c r="CR143" s="17"/>
      <c r="CS143" s="17"/>
      <c r="CT143" s="17"/>
      <c r="CU143" s="17"/>
      <c r="CV143" s="17"/>
      <c r="CW143" s="17"/>
      <c r="CX143" s="17"/>
      <c r="CY143" s="17"/>
      <c r="CZ143" s="17"/>
      <c r="DA143" s="17"/>
      <c r="DB143" s="17"/>
      <c r="DC143" s="17"/>
      <c r="DD143" s="17"/>
      <c r="DE143" s="17"/>
      <c r="DF143" s="17"/>
      <c r="DG143" s="17"/>
      <c r="DH143" s="17"/>
      <c r="DI143" s="17"/>
      <c r="DJ143" s="17"/>
      <c r="DK143" s="17"/>
      <c r="DL143" s="17"/>
      <c r="DM143" s="17"/>
      <c r="DN143" s="17"/>
      <c r="DO143" s="17"/>
      <c r="DP143" s="17"/>
      <c r="DQ143" s="17"/>
      <c r="DR143" s="17"/>
      <c r="DS143" s="17"/>
      <c r="DT143" s="17"/>
      <c r="DU143" s="17"/>
      <c r="DV143" s="17"/>
      <c r="DW143" s="17"/>
      <c r="DX143" s="17"/>
      <c r="DY143" s="17"/>
      <c r="DZ143" s="17"/>
      <c r="EA143" s="17"/>
      <c r="EB143" s="17"/>
      <c r="EC143" s="17"/>
      <c r="ED143" s="17"/>
      <c r="EE143" s="17"/>
      <c r="EF143" s="17"/>
      <c r="EG143" s="17"/>
      <c r="EH143" s="17"/>
      <c r="EI143" s="17"/>
      <c r="EJ143" s="17"/>
      <c r="EK143" s="17"/>
      <c r="EL143" s="17"/>
      <c r="EM143" s="17"/>
      <c r="EN143" s="17"/>
      <c r="EO143" s="17"/>
      <c r="EP143" s="17"/>
      <c r="EQ143" s="17"/>
      <c r="ER143" s="17"/>
      <c r="ES143" s="17"/>
      <c r="ET143" s="17"/>
      <c r="EU143" s="17"/>
    </row>
    <row r="144" spans="1:151" ht="99.75" hidden="1" customHeight="1" x14ac:dyDescent="0.2">
      <c r="A144" s="165">
        <f t="shared" si="9"/>
        <v>0</v>
      </c>
      <c r="B144" s="357"/>
      <c r="C144" s="160"/>
      <c r="D144" s="160"/>
      <c r="E144" s="170" t="s">
        <v>48</v>
      </c>
      <c r="F144" s="167" t="s">
        <v>96</v>
      </c>
      <c r="G144" s="170" t="s">
        <v>49</v>
      </c>
      <c r="H144" s="160"/>
      <c r="I144" s="172" t="s">
        <v>52</v>
      </c>
      <c r="J144" s="170" t="s">
        <v>54</v>
      </c>
      <c r="K144" s="170" t="s">
        <v>56</v>
      </c>
      <c r="L144" s="170" t="s">
        <v>57</v>
      </c>
      <c r="M144" s="170" t="s">
        <v>45</v>
      </c>
      <c r="N144" s="170" t="s">
        <v>58</v>
      </c>
      <c r="O144" s="160"/>
      <c r="P144" s="160"/>
      <c r="Q144" s="160"/>
      <c r="R144" s="63"/>
      <c r="S144" s="4"/>
      <c r="T144" s="4"/>
      <c r="U144" s="4"/>
      <c r="V144" s="17"/>
      <c r="W144" s="65" t="s">
        <v>50</v>
      </c>
      <c r="X144" s="65" t="s">
        <v>51</v>
      </c>
      <c r="Y144" s="65" t="s">
        <v>53</v>
      </c>
      <c r="Z144" s="65" t="s">
        <v>55</v>
      </c>
      <c r="AA144" s="4"/>
      <c r="AB144" s="17"/>
      <c r="AC144" s="17"/>
      <c r="AD144" s="4"/>
      <c r="AP144" s="4"/>
      <c r="AQ144" s="54"/>
      <c r="AR144" s="44"/>
      <c r="AS144" s="32"/>
      <c r="AT144" s="4"/>
      <c r="AU144" s="4"/>
      <c r="AV144" s="4"/>
      <c r="AW144" s="55"/>
      <c r="AX144" s="56"/>
      <c r="AY144" s="34"/>
      <c r="AZ144" s="34"/>
      <c r="BA144" s="34"/>
      <c r="BB144" s="34"/>
      <c r="BC144" s="34"/>
      <c r="BD144" s="34"/>
      <c r="BE144" s="34"/>
      <c r="BF144" s="34"/>
      <c r="BG144" s="34"/>
      <c r="BH144" s="34"/>
      <c r="BI144" s="4"/>
      <c r="BJ144" s="4"/>
      <c r="BK144" s="4"/>
      <c r="BL144" s="17"/>
      <c r="BM144" s="17"/>
      <c r="BN144" s="17"/>
      <c r="BO144" s="17"/>
      <c r="BP144" s="17"/>
      <c r="BQ144" s="17"/>
      <c r="BR144" s="17"/>
      <c r="BS144" s="66"/>
      <c r="BT144" s="17"/>
      <c r="BU144" s="17"/>
      <c r="BV144" s="17"/>
      <c r="BW144" s="17"/>
      <c r="BX144" s="17"/>
      <c r="BY144" s="17"/>
      <c r="BZ144" s="17"/>
      <c r="CA144" s="17"/>
      <c r="CB144" s="17"/>
      <c r="CC144" s="17"/>
      <c r="CD144" s="17"/>
      <c r="CE144" s="17"/>
      <c r="CF144" s="17"/>
      <c r="CG144" s="17"/>
      <c r="CH144" s="17"/>
      <c r="CI144" s="17"/>
      <c r="CJ144" s="17"/>
      <c r="CK144" s="17"/>
      <c r="CL144" s="17"/>
      <c r="CM144" s="17"/>
      <c r="CN144" s="17"/>
      <c r="CO144" s="17"/>
      <c r="CP144" s="17"/>
      <c r="CQ144" s="17"/>
      <c r="CR144" s="17"/>
      <c r="CS144" s="17"/>
      <c r="CT144" s="17"/>
      <c r="CU144" s="17"/>
      <c r="CV144" s="17"/>
      <c r="CW144" s="17"/>
      <c r="CX144" s="17"/>
      <c r="CY144" s="17"/>
      <c r="CZ144" s="17"/>
      <c r="DA144" s="17"/>
      <c r="DB144" s="17"/>
      <c r="DC144" s="17"/>
      <c r="DD144" s="17"/>
      <c r="DE144" s="17"/>
      <c r="DF144" s="17"/>
      <c r="DG144" s="17"/>
      <c r="DH144" s="17"/>
      <c r="DI144" s="17"/>
      <c r="DJ144" s="17"/>
      <c r="DK144" s="17"/>
      <c r="DL144" s="17"/>
      <c r="DM144" s="17"/>
      <c r="DN144" s="17"/>
      <c r="DO144" s="17"/>
      <c r="DP144" s="17"/>
      <c r="DQ144" s="17"/>
      <c r="DR144" s="17"/>
      <c r="DS144" s="17"/>
      <c r="DT144" s="17"/>
      <c r="DU144" s="17"/>
      <c r="DV144" s="17"/>
      <c r="DW144" s="17"/>
      <c r="DX144" s="17"/>
      <c r="DY144" s="17"/>
      <c r="DZ144" s="17"/>
      <c r="EA144" s="17"/>
      <c r="EB144" s="17"/>
      <c r="EC144" s="17"/>
      <c r="ED144" s="17"/>
      <c r="EE144" s="17"/>
      <c r="EF144" s="17"/>
      <c r="EG144" s="17"/>
      <c r="EH144" s="17"/>
      <c r="EI144" s="17"/>
      <c r="EJ144" s="17"/>
      <c r="EK144" s="17"/>
      <c r="EL144" s="17"/>
      <c r="EM144" s="17"/>
      <c r="EN144" s="17"/>
      <c r="EO144" s="17"/>
      <c r="EP144" s="17"/>
      <c r="EQ144" s="17"/>
      <c r="ER144" s="17"/>
      <c r="ES144" s="17"/>
      <c r="ET144" s="17"/>
      <c r="EU144" s="17"/>
    </row>
    <row r="145" spans="1:151" ht="18" hidden="1" x14ac:dyDescent="0.2">
      <c r="A145" s="165">
        <f t="shared" si="9"/>
        <v>0</v>
      </c>
      <c r="B145" s="144"/>
      <c r="C145" s="160"/>
      <c r="D145" s="160"/>
      <c r="E145" s="160"/>
      <c r="F145" s="160"/>
      <c r="G145" s="144"/>
      <c r="H145" s="160"/>
      <c r="I145" s="169"/>
      <c r="J145" s="144"/>
      <c r="K145" s="144"/>
      <c r="L145" s="144"/>
      <c r="M145" s="160"/>
      <c r="N145" s="144"/>
      <c r="O145" s="160"/>
      <c r="P145" s="160"/>
      <c r="Q145" s="160"/>
      <c r="R145" s="63"/>
      <c r="S145" s="17"/>
      <c r="T145" s="17"/>
      <c r="U145" s="17"/>
      <c r="V145" s="17"/>
      <c r="W145" s="65"/>
      <c r="X145" s="65"/>
      <c r="Y145" s="65"/>
      <c r="Z145" s="65"/>
      <c r="AA145" s="17"/>
      <c r="AB145" s="17"/>
      <c r="AC145" s="17"/>
      <c r="AD145" s="17"/>
      <c r="AP145" s="4"/>
      <c r="AQ145" s="54"/>
      <c r="AR145" s="44"/>
      <c r="AS145" s="32"/>
      <c r="AT145" s="4"/>
      <c r="AU145" s="4"/>
      <c r="AV145" s="4"/>
      <c r="AW145" s="55"/>
      <c r="AX145" s="56"/>
      <c r="AY145" s="34"/>
      <c r="AZ145" s="34"/>
      <c r="BA145" s="34"/>
      <c r="BB145" s="34"/>
      <c r="BC145" s="34"/>
      <c r="BD145" s="34"/>
      <c r="BE145" s="34"/>
      <c r="BF145" s="34"/>
      <c r="BG145" s="34"/>
      <c r="BH145" s="34"/>
      <c r="BI145" s="4"/>
      <c r="BJ145" s="4"/>
      <c r="BK145" s="4"/>
      <c r="BL145" s="17"/>
      <c r="BM145" s="17"/>
      <c r="BN145" s="17"/>
      <c r="BO145" s="17"/>
      <c r="BP145" s="17"/>
      <c r="BQ145" s="17"/>
      <c r="BR145" s="17"/>
      <c r="BS145" s="66"/>
      <c r="BT145" s="17"/>
      <c r="BU145" s="17"/>
      <c r="BV145" s="17"/>
      <c r="BW145" s="17"/>
      <c r="BX145" s="17"/>
      <c r="BY145" s="17"/>
      <c r="BZ145" s="17"/>
      <c r="CA145" s="17"/>
      <c r="CB145" s="17"/>
      <c r="CC145" s="17"/>
      <c r="CD145" s="17"/>
      <c r="CE145" s="17"/>
      <c r="CF145" s="17"/>
      <c r="CG145" s="17"/>
      <c r="CH145" s="17"/>
      <c r="CI145" s="17"/>
      <c r="CJ145" s="17"/>
      <c r="CK145" s="17"/>
      <c r="CL145" s="17"/>
      <c r="CM145" s="17"/>
      <c r="CN145" s="17"/>
      <c r="CO145" s="17"/>
      <c r="CP145" s="17"/>
      <c r="CQ145" s="17"/>
      <c r="CR145" s="17"/>
      <c r="CS145" s="17"/>
      <c r="CT145" s="17"/>
      <c r="CU145" s="17"/>
      <c r="CV145" s="17"/>
      <c r="CW145" s="17"/>
      <c r="CX145" s="17"/>
      <c r="CY145" s="17"/>
      <c r="CZ145" s="17"/>
      <c r="DA145" s="17"/>
      <c r="DB145" s="17"/>
      <c r="DC145" s="17"/>
      <c r="DD145" s="17"/>
      <c r="DE145" s="17"/>
      <c r="DF145" s="17"/>
      <c r="DG145" s="17"/>
      <c r="DH145" s="17"/>
      <c r="DI145" s="17"/>
      <c r="DJ145" s="17"/>
      <c r="DK145" s="17"/>
      <c r="DL145" s="17"/>
      <c r="DM145" s="17"/>
      <c r="DN145" s="17"/>
      <c r="DO145" s="17"/>
      <c r="DP145" s="17"/>
      <c r="DQ145" s="17"/>
      <c r="DR145" s="17"/>
      <c r="DS145" s="17"/>
      <c r="DT145" s="17"/>
      <c r="DU145" s="17"/>
      <c r="DV145" s="17"/>
      <c r="DW145" s="17"/>
      <c r="DX145" s="17"/>
      <c r="DY145" s="17"/>
      <c r="DZ145" s="17"/>
      <c r="EA145" s="17"/>
      <c r="EB145" s="17"/>
      <c r="EC145" s="17"/>
      <c r="ED145" s="17"/>
      <c r="EE145" s="17"/>
      <c r="EF145" s="17"/>
      <c r="EG145" s="17"/>
      <c r="EH145" s="17"/>
      <c r="EI145" s="17"/>
      <c r="EJ145" s="17"/>
      <c r="EK145" s="17"/>
      <c r="EL145" s="17"/>
      <c r="EM145" s="17"/>
      <c r="EN145" s="17"/>
      <c r="EO145" s="17"/>
      <c r="EP145" s="17"/>
      <c r="EQ145" s="17"/>
      <c r="ER145" s="17"/>
      <c r="ES145" s="17"/>
      <c r="ET145" s="17"/>
      <c r="EU145" s="17"/>
    </row>
    <row r="146" spans="1:151" s="17" customFormat="1" ht="16.5" hidden="1" customHeight="1" x14ac:dyDescent="0.2">
      <c r="A146" s="165">
        <f t="shared" si="9"/>
        <v>0</v>
      </c>
      <c r="B146" s="201" t="s">
        <v>60</v>
      </c>
      <c r="C146" s="203"/>
      <c r="D146" s="203"/>
      <c r="E146" s="289"/>
      <c r="F146" s="289"/>
      <c r="G146" s="289"/>
      <c r="H146" s="289"/>
      <c r="I146" s="331">
        <v>2</v>
      </c>
      <c r="J146" s="292">
        <f>SUM(AG146,AJ146,M150)*0.004906</f>
        <v>5.3364320754716978E-3</v>
      </c>
      <c r="K146" s="292"/>
      <c r="L146" s="292"/>
      <c r="M146" s="292"/>
      <c r="N146" s="289"/>
      <c r="O146" s="203"/>
      <c r="P146" s="203"/>
      <c r="Q146" s="203"/>
      <c r="R146" s="124"/>
      <c r="U146" s="127">
        <v>10.5</v>
      </c>
      <c r="V146" s="128">
        <v>4</v>
      </c>
      <c r="X146" s="129"/>
      <c r="AF146" s="138">
        <f>$AR$5</f>
        <v>1</v>
      </c>
      <c r="AG146" s="105">
        <f>AF146*1.05</f>
        <v>1.05</v>
      </c>
      <c r="AH146" s="106">
        <f>I151</f>
        <v>2.65</v>
      </c>
      <c r="AI146" s="107">
        <f>E12</f>
        <v>0.1</v>
      </c>
      <c r="AJ146" s="107">
        <f>AI146/AH146</f>
        <v>3.7735849056603779E-2</v>
      </c>
      <c r="AK146" s="107">
        <f>AI146-AJ146</f>
        <v>6.2264150943396226E-2</v>
      </c>
      <c r="AP146" s="4"/>
      <c r="AQ146" s="54"/>
      <c r="AR146" s="44"/>
      <c r="AS146" s="32"/>
      <c r="AT146" s="4"/>
      <c r="AU146" s="4"/>
      <c r="AV146" s="4"/>
      <c r="AW146" s="55"/>
      <c r="AX146" s="56"/>
      <c r="AY146" s="34"/>
      <c r="AZ146" s="34"/>
      <c r="BA146" s="34"/>
      <c r="BB146" s="34"/>
      <c r="BC146" s="34"/>
      <c r="BD146" s="34"/>
      <c r="BE146" s="34"/>
      <c r="BF146" s="34"/>
      <c r="BG146" s="34"/>
      <c r="BH146" s="34"/>
      <c r="BI146" s="4"/>
      <c r="BJ146" s="4"/>
      <c r="BK146" s="4"/>
      <c r="BS146" s="66"/>
    </row>
    <row r="147" spans="1:151" s="17" customFormat="1" ht="16.5" hidden="1" customHeight="1" x14ac:dyDescent="0.2">
      <c r="A147" s="165">
        <f t="shared" si="9"/>
        <v>0</v>
      </c>
      <c r="B147" s="201" t="s">
        <v>83</v>
      </c>
      <c r="C147" s="203"/>
      <c r="D147" s="203"/>
      <c r="E147" s="289"/>
      <c r="F147" s="299">
        <f>IF(E152="",0,IF(E148-0.125=0,"00:00",IF(E148&lt;0.125,1,0)+E148-0.125))</f>
        <v>0</v>
      </c>
      <c r="G147" s="295">
        <f>IF(E148&lt;F147,(E148+"24:00:00"-F147),(E148-F147))</f>
        <v>0</v>
      </c>
      <c r="H147" s="289"/>
      <c r="I147" s="331">
        <v>3</v>
      </c>
      <c r="J147" s="292">
        <f>4*X147</f>
        <v>3.2018592452830189E-2</v>
      </c>
      <c r="K147" s="293">
        <f>J146</f>
        <v>5.3364320754716978E-3</v>
      </c>
      <c r="L147" s="293">
        <f>2*J146</f>
        <v>1.0672864150943396E-2</v>
      </c>
      <c r="M147" s="292"/>
      <c r="N147" s="294" t="s">
        <v>86</v>
      </c>
      <c r="O147" s="203"/>
      <c r="P147" s="203"/>
      <c r="Q147" s="203"/>
      <c r="R147" s="124"/>
      <c r="W147" s="71">
        <f>IF(G147&lt;0.125,(G147*23),IF(G147&lt;0.209,(G147*25),IF(G147&lt;0.288,(G147*28),IF(G147&lt;0.375,(G147*30),(G147*33)))))</f>
        <v>0</v>
      </c>
      <c r="X147" s="129">
        <f>K147+(J146/I146)</f>
        <v>8.0046481132075471E-3</v>
      </c>
      <c r="Y147" s="71">
        <f>X147*(I147-100%)</f>
        <v>1.6009296226415094E-2</v>
      </c>
      <c r="Z147" s="129">
        <f>J146</f>
        <v>5.3364320754716978E-3</v>
      </c>
      <c r="AP147" s="4"/>
      <c r="AQ147" s="54"/>
      <c r="AR147" s="44"/>
      <c r="AS147" s="32"/>
      <c r="AT147" s="4"/>
      <c r="AU147" s="4"/>
      <c r="AV147" s="4"/>
      <c r="AW147" s="55"/>
      <c r="AX147" s="56"/>
      <c r="AY147" s="34"/>
      <c r="AZ147" s="34"/>
      <c r="BA147" s="34"/>
      <c r="BB147" s="34"/>
      <c r="BC147" s="34"/>
      <c r="BD147" s="34"/>
      <c r="BE147" s="34"/>
      <c r="BF147" s="34"/>
      <c r="BG147" s="34"/>
      <c r="BH147" s="34"/>
      <c r="BI147" s="4"/>
      <c r="BJ147" s="4"/>
      <c r="BK147" s="4"/>
      <c r="BS147" s="66"/>
    </row>
    <row r="148" spans="1:151" s="17" customFormat="1" ht="16.5" hidden="1" customHeight="1" x14ac:dyDescent="0.2">
      <c r="A148" s="165">
        <f t="shared" si="9"/>
        <v>0</v>
      </c>
      <c r="B148" s="201" t="s">
        <v>84</v>
      </c>
      <c r="C148" s="203"/>
      <c r="D148" s="203"/>
      <c r="E148" s="299">
        <f>IF($E$152="",0,IF(E149&lt;0.125,1,0)+E149-0.125)</f>
        <v>0</v>
      </c>
      <c r="F148" s="299">
        <f>E148</f>
        <v>0</v>
      </c>
      <c r="G148" s="295">
        <f>IF(E149&lt;E148,(E149+"24:00:00"-E148),(E149-E148))</f>
        <v>0</v>
      </c>
      <c r="H148" s="289"/>
      <c r="I148" s="331">
        <v>3</v>
      </c>
      <c r="J148" s="292">
        <f>X148+Y148</f>
        <v>4.0023240566037732E-2</v>
      </c>
      <c r="K148" s="293">
        <f>K147</f>
        <v>5.3364320754716978E-3</v>
      </c>
      <c r="L148" s="293">
        <f>L147</f>
        <v>1.0672864150943396E-2</v>
      </c>
      <c r="M148" s="292"/>
      <c r="N148" s="294" t="s">
        <v>87</v>
      </c>
      <c r="O148" s="203"/>
      <c r="P148" s="203"/>
      <c r="Q148" s="203"/>
      <c r="R148" s="124"/>
      <c r="W148" s="71">
        <f>IF(G148&lt;0.125,(G148*23),IF(G148&lt;0.209,(G148*27),IF(G148&lt;0.288,(G148*29),IF(G148&lt;0.375,(G148*31),(G148*33)))))</f>
        <v>0</v>
      </c>
      <c r="X148" s="129">
        <f>SUM(X147,K148)</f>
        <v>1.3341080188679244E-2</v>
      </c>
      <c r="Y148" s="71">
        <f>X148*(I148-100%)</f>
        <v>2.6682160377358488E-2</v>
      </c>
      <c r="Z148" s="129">
        <f>J147</f>
        <v>3.2018592452830189E-2</v>
      </c>
      <c r="AP148" s="4"/>
      <c r="AQ148" s="54"/>
      <c r="AR148" s="44"/>
      <c r="AS148" s="32"/>
      <c r="AT148" s="4"/>
      <c r="AU148" s="4"/>
      <c r="AV148" s="4"/>
      <c r="AW148" s="55"/>
      <c r="AX148" s="56"/>
      <c r="AY148" s="34"/>
      <c r="AZ148" s="34"/>
      <c r="BA148" s="34"/>
      <c r="BB148" s="34"/>
      <c r="BC148" s="34"/>
      <c r="BD148" s="34"/>
      <c r="BE148" s="34"/>
      <c r="BF148" s="34"/>
      <c r="BG148" s="34"/>
      <c r="BH148" s="34"/>
      <c r="BI148" s="4"/>
      <c r="BJ148" s="4"/>
      <c r="BK148" s="4"/>
      <c r="BS148" s="66"/>
    </row>
    <row r="149" spans="1:151" s="17" customFormat="1" ht="16.5" hidden="1" customHeight="1" x14ac:dyDescent="0.2">
      <c r="A149" s="165">
        <f t="shared" si="9"/>
        <v>0</v>
      </c>
      <c r="B149" s="201" t="s">
        <v>85</v>
      </c>
      <c r="C149" s="203"/>
      <c r="D149" s="203"/>
      <c r="E149" s="299">
        <f>IF($E$152="",0,IF(E150&lt;0.125,1,0)+E150-0.125)</f>
        <v>0</v>
      </c>
      <c r="F149" s="299">
        <f>E149</f>
        <v>0</v>
      </c>
      <c r="G149" s="295">
        <f>IF(E150&lt;E149,(E150+"24:00:00"-F147),(E150-E149))</f>
        <v>0</v>
      </c>
      <c r="H149" s="289"/>
      <c r="I149" s="331">
        <v>3</v>
      </c>
      <c r="J149" s="292">
        <f>X149+Y149</f>
        <v>5.6032536792452819E-2</v>
      </c>
      <c r="K149" s="293">
        <f>K148</f>
        <v>5.3364320754716978E-3</v>
      </c>
      <c r="L149" s="293">
        <f>L148</f>
        <v>1.0672864150943396E-2</v>
      </c>
      <c r="M149" s="292"/>
      <c r="N149" s="294" t="s">
        <v>88</v>
      </c>
      <c r="O149" s="203"/>
      <c r="P149" s="203"/>
      <c r="Q149" s="203"/>
      <c r="R149" s="124"/>
      <c r="W149" s="71">
        <f>IF(G149&lt;0.125,(G149*23),IF(G149&lt;0.209,(G149*25),IF(G149&lt;0.288,(G149*28),IF(G149&lt;0.375,(G149*30),(G149*33)))))</f>
        <v>0</v>
      </c>
      <c r="X149" s="129">
        <f>SUM(X148,K149)</f>
        <v>1.8677512264150941E-2</v>
      </c>
      <c r="Y149" s="71">
        <f>X149*(I149-100%)</f>
        <v>3.7355024528301882E-2</v>
      </c>
      <c r="Z149" s="129">
        <f>J148</f>
        <v>4.0023240566037732E-2</v>
      </c>
      <c r="AP149" s="4"/>
      <c r="AQ149" s="54"/>
      <c r="AR149" s="44"/>
      <c r="AS149" s="32"/>
      <c r="AT149" s="4"/>
      <c r="AU149" s="4"/>
      <c r="AV149" s="4"/>
      <c r="AW149" s="55"/>
      <c r="AX149" s="56"/>
      <c r="AY149" s="34"/>
      <c r="AZ149" s="34"/>
      <c r="BA149" s="34"/>
      <c r="BB149" s="34"/>
      <c r="BC149" s="34"/>
      <c r="BD149" s="34"/>
      <c r="BE149" s="34"/>
      <c r="BF149" s="34"/>
      <c r="BG149" s="34"/>
      <c r="BH149" s="34"/>
      <c r="BI149" s="4"/>
      <c r="BJ149" s="4"/>
      <c r="BK149" s="4"/>
      <c r="BS149" s="66"/>
    </row>
    <row r="150" spans="1:151" s="17" customFormat="1" ht="16.5" hidden="1" customHeight="1" x14ac:dyDescent="0.2">
      <c r="A150" s="165">
        <f t="shared" si="9"/>
        <v>0</v>
      </c>
      <c r="B150" s="201" t="s">
        <v>62</v>
      </c>
      <c r="C150" s="203"/>
      <c r="D150" s="203"/>
      <c r="E150" s="299">
        <f>IF($E$152="",0,IF(E151&lt;0.333334,1,0)+E151-0.333334)</f>
        <v>0</v>
      </c>
      <c r="F150" s="299">
        <f>E150</f>
        <v>0</v>
      </c>
      <c r="G150" s="295">
        <f>IF(E151&lt;E150,(E151+"24:00:00"-E150),(E151-E150))</f>
        <v>0</v>
      </c>
      <c r="H150" s="289"/>
      <c r="I150" s="331">
        <f>2.15*BA1</f>
        <v>2.15</v>
      </c>
      <c r="J150" s="292">
        <f>5*J149</f>
        <v>0.28016268396226407</v>
      </c>
      <c r="K150" s="293">
        <f>X150-X149-M150</f>
        <v>0.11163071283457653</v>
      </c>
      <c r="L150" s="293">
        <f>Y150-Y149</f>
        <v>0.11249943433523468</v>
      </c>
      <c r="M150" s="292">
        <f>$AU$6</f>
        <v>0</v>
      </c>
      <c r="N150" s="294" t="s">
        <v>89</v>
      </c>
      <c r="O150" s="203"/>
      <c r="P150" s="203"/>
      <c r="Q150" s="203"/>
      <c r="R150" s="124"/>
      <c r="S150" s="71"/>
      <c r="T150" s="71"/>
      <c r="U150" s="71"/>
      <c r="W150" s="71">
        <f>IF(G150&lt;0.125,(G150*23),IF(G150&lt;0.209,(G150*27),IF(G150&lt;0.288,(G150*29),IF(G150&lt;0.375,(G150*31),(G150*33)))))</f>
        <v>0</v>
      </c>
      <c r="X150" s="129">
        <f>J150/I150</f>
        <v>0.13030822509872747</v>
      </c>
      <c r="Y150" s="71">
        <f>X150*(I150-100%)</f>
        <v>0.14985445886353657</v>
      </c>
      <c r="Z150" s="129">
        <f>J149</f>
        <v>5.6032536792452819E-2</v>
      </c>
      <c r="AA150" s="71"/>
      <c r="AD150" s="71"/>
      <c r="AP150" s="4"/>
      <c r="AQ150" s="54"/>
      <c r="AR150" s="44"/>
      <c r="AS150" s="32"/>
      <c r="AT150" s="4"/>
      <c r="AU150" s="4"/>
      <c r="AV150" s="4"/>
      <c r="AW150" s="55"/>
      <c r="AX150" s="56"/>
      <c r="AY150" s="34"/>
      <c r="AZ150" s="34"/>
      <c r="BA150" s="34"/>
      <c r="BB150" s="34"/>
      <c r="BC150" s="34"/>
      <c r="BD150" s="34"/>
      <c r="BE150" s="34"/>
      <c r="BF150" s="34"/>
      <c r="BG150" s="34"/>
      <c r="BH150" s="34"/>
      <c r="BI150" s="4"/>
      <c r="BJ150" s="4"/>
      <c r="BK150" s="4"/>
      <c r="BS150" s="66"/>
    </row>
    <row r="151" spans="1:151" s="17" customFormat="1" ht="16.5" hidden="1" customHeight="1" x14ac:dyDescent="0.2">
      <c r="A151" s="165">
        <f t="shared" si="9"/>
        <v>0</v>
      </c>
      <c r="B151" s="201" t="s">
        <v>63</v>
      </c>
      <c r="C151" s="203"/>
      <c r="D151" s="203"/>
      <c r="E151" s="299">
        <f>IF($E$152="",0,IF(E152&lt;0.125,1,0)+E152-0.125)</f>
        <v>0</v>
      </c>
      <c r="F151" s="299">
        <f>E151</f>
        <v>0</v>
      </c>
      <c r="G151" s="295">
        <f>IF(E152&lt;E151,(E152+"24:00:00"-E151),(E152-E151))</f>
        <v>0</v>
      </c>
      <c r="H151" s="289"/>
      <c r="I151" s="331">
        <f>2.65*BA1</f>
        <v>2.65</v>
      </c>
      <c r="J151" s="292">
        <f>X151+Y151</f>
        <v>1.0877479090116275</v>
      </c>
      <c r="K151" s="293">
        <f>X151-X150</f>
        <v>0.28016268396226407</v>
      </c>
      <c r="L151" s="293">
        <f>Y151-Y150</f>
        <v>0.52742254108709941</v>
      </c>
      <c r="M151" s="292"/>
      <c r="N151" s="294" t="s">
        <v>17</v>
      </c>
      <c r="O151" s="203"/>
      <c r="P151" s="203"/>
      <c r="Q151" s="203"/>
      <c r="R151" s="124"/>
      <c r="S151" s="71"/>
      <c r="T151" s="71"/>
      <c r="U151" s="71"/>
      <c r="W151" s="71">
        <f>IF(G151&lt;0.125,(G151*23),IF(G151&lt;0.209,(G151*25),IF(G151&lt;0.288,(G151*29),IF(G151&lt;0.375,(G151*31),(G151*33)))))</f>
        <v>0</v>
      </c>
      <c r="X151" s="133">
        <f>J150+X150</f>
        <v>0.41047090906099154</v>
      </c>
      <c r="Y151" s="71">
        <f>X151*(I151-100%)</f>
        <v>0.67727699995063595</v>
      </c>
      <c r="Z151" s="129">
        <f>J150</f>
        <v>0.28016268396226407</v>
      </c>
      <c r="AA151" s="71"/>
      <c r="AD151" s="71"/>
      <c r="AP151" s="4"/>
      <c r="AQ151" s="54"/>
      <c r="AR151" s="44"/>
      <c r="AS151" s="32"/>
      <c r="AT151" s="4"/>
      <c r="AU151" s="4"/>
      <c r="AV151" s="4"/>
      <c r="AW151" s="55"/>
      <c r="AX151" s="56"/>
      <c r="AY151" s="34"/>
      <c r="AZ151" s="34"/>
      <c r="BA151" s="34"/>
      <c r="BB151" s="34"/>
      <c r="BC151" s="34"/>
      <c r="BD151" s="34"/>
      <c r="BE151" s="34"/>
      <c r="BF151" s="34"/>
      <c r="BG151" s="34"/>
      <c r="BH151" s="34"/>
      <c r="BI151" s="4"/>
      <c r="BJ151" s="4"/>
      <c r="BK151" s="4"/>
      <c r="BS151" s="66"/>
    </row>
    <row r="152" spans="1:151" s="17" customFormat="1" ht="17.25" hidden="1" customHeight="1" thickBot="1" x14ac:dyDescent="0.25">
      <c r="A152" s="165">
        <f t="shared" si="9"/>
        <v>0</v>
      </c>
      <c r="B152" s="203"/>
      <c r="C152" s="203"/>
      <c r="D152" s="203"/>
      <c r="E152" s="132"/>
      <c r="F152" s="332" t="str">
        <f>IF(E152="","ZEIT EINGEBEN","")</f>
        <v>ZEIT EINGEBEN</v>
      </c>
      <c r="G152" s="203"/>
      <c r="H152" s="203"/>
      <c r="I152" s="203"/>
      <c r="J152" s="203"/>
      <c r="K152" s="203"/>
      <c r="L152" s="253" t="str">
        <f>IF(A144&lt;&gt;1,"",IF(K150&lt;0,101%,M150/SUM(K150,M150)))</f>
        <v/>
      </c>
      <c r="M152" s="254" t="str">
        <f>IF(A144&lt;&gt;1,"",IF(M150&gt;K150,"MEHR ALS DIE HÄLFTE DES MEHLANTEILS",""))</f>
        <v/>
      </c>
      <c r="N152" s="203"/>
      <c r="O152" s="203"/>
      <c r="P152" s="203"/>
      <c r="Q152" s="203"/>
      <c r="R152" s="124"/>
      <c r="S152" s="71"/>
      <c r="T152" s="82">
        <f>IF(L152&lt;&gt;"",L152,0)</f>
        <v>0</v>
      </c>
      <c r="U152" s="71"/>
      <c r="W152" s="71"/>
      <c r="X152" s="71"/>
      <c r="Y152" s="71"/>
      <c r="Z152" s="71"/>
      <c r="AA152" s="71"/>
      <c r="AD152" s="71"/>
      <c r="AP152" s="4"/>
      <c r="AQ152" s="54"/>
      <c r="AR152" s="44"/>
      <c r="AS152" s="32"/>
      <c r="AT152" s="4"/>
      <c r="AU152" s="4"/>
      <c r="AV152" s="4"/>
      <c r="AW152" s="55"/>
      <c r="AX152" s="56"/>
      <c r="AY152" s="34"/>
      <c r="AZ152" s="34"/>
      <c r="BA152" s="34"/>
      <c r="BB152" s="34"/>
      <c r="BC152" s="34"/>
      <c r="BD152" s="34"/>
      <c r="BE152" s="34"/>
      <c r="BF152" s="34"/>
      <c r="BG152" s="34"/>
      <c r="BH152" s="34"/>
      <c r="BI152" s="4"/>
      <c r="BJ152" s="4"/>
      <c r="BK152" s="4"/>
      <c r="BS152" s="66"/>
    </row>
    <row r="153" spans="1:151" ht="18" hidden="1" x14ac:dyDescent="0.2">
      <c r="A153" s="165">
        <f t="shared" si="9"/>
        <v>0</v>
      </c>
      <c r="B153" s="120"/>
      <c r="C153" s="225"/>
      <c r="D153" s="225"/>
      <c r="E153" s="225"/>
      <c r="F153" s="177"/>
      <c r="G153" s="218"/>
      <c r="H153" s="176"/>
      <c r="I153" s="188"/>
      <c r="J153" s="150"/>
      <c r="K153" s="188"/>
      <c r="L153" s="244" t="str">
        <f>IF(M150=0,"",IF(M150&lt;0.02,"RÜCKBROTMENGE REDUZIEREN",""))</f>
        <v/>
      </c>
      <c r="M153" s="244"/>
      <c r="N153" s="244"/>
      <c r="O153" s="244"/>
      <c r="P153" s="160"/>
      <c r="Q153" s="160"/>
      <c r="R153" s="63"/>
      <c r="S153" s="71"/>
      <c r="T153" s="71"/>
      <c r="U153" s="71"/>
      <c r="V153" s="17"/>
      <c r="W153" s="71"/>
      <c r="X153" s="71"/>
      <c r="Y153" s="71"/>
      <c r="Z153" s="71"/>
      <c r="AA153" s="71"/>
      <c r="AB153" s="17"/>
      <c r="AC153" s="17"/>
      <c r="AD153" s="71"/>
      <c r="AP153" s="4"/>
      <c r="AQ153" s="54"/>
      <c r="AR153" s="44"/>
      <c r="AS153" s="32"/>
      <c r="AT153" s="4"/>
      <c r="AU153" s="4"/>
      <c r="AV153" s="4"/>
      <c r="AW153" s="55"/>
      <c r="AX153" s="56"/>
      <c r="AY153" s="34"/>
      <c r="AZ153" s="34"/>
      <c r="BA153" s="34"/>
      <c r="BB153" s="34"/>
      <c r="BC153" s="34"/>
      <c r="BD153" s="34"/>
      <c r="BE153" s="34"/>
      <c r="BF153" s="34"/>
      <c r="BG153" s="34"/>
      <c r="BH153" s="34"/>
      <c r="BI153" s="4"/>
      <c r="BJ153" s="4"/>
      <c r="BK153" s="4"/>
      <c r="BL153" s="17"/>
      <c r="BM153" s="17"/>
      <c r="BN153" s="17"/>
      <c r="BO153" s="17"/>
      <c r="BP153" s="17"/>
      <c r="BQ153" s="17"/>
      <c r="BR153" s="17"/>
      <c r="BS153" s="66"/>
      <c r="BT153" s="17"/>
      <c r="BU153" s="17"/>
      <c r="BV153" s="17"/>
      <c r="BW153" s="17"/>
      <c r="BX153" s="17"/>
      <c r="BY153" s="17"/>
      <c r="BZ153" s="17"/>
      <c r="CA153" s="17"/>
      <c r="CB153" s="17"/>
      <c r="CC153" s="17"/>
      <c r="CD153" s="17"/>
      <c r="CE153" s="17"/>
      <c r="CF153" s="17"/>
      <c r="CG153" s="17"/>
      <c r="CH153" s="17"/>
      <c r="CI153" s="17"/>
      <c r="CJ153" s="17"/>
      <c r="CK153" s="17"/>
      <c r="CL153" s="17"/>
      <c r="CM153" s="17"/>
      <c r="CN153" s="17"/>
      <c r="CO153" s="17"/>
      <c r="CP153" s="17"/>
      <c r="CQ153" s="17"/>
      <c r="CR153" s="17"/>
      <c r="CS153" s="17"/>
      <c r="CT153" s="17"/>
      <c r="CU153" s="17"/>
      <c r="CV153" s="17"/>
      <c r="CW153" s="17"/>
      <c r="CX153" s="17"/>
      <c r="CY153" s="17"/>
      <c r="CZ153" s="17"/>
      <c r="DA153" s="17"/>
      <c r="DB153" s="17"/>
      <c r="DC153" s="17"/>
      <c r="DD153" s="17"/>
      <c r="DE153" s="17"/>
      <c r="DF153" s="17"/>
      <c r="DG153" s="17"/>
      <c r="DH153" s="17"/>
      <c r="DI153" s="17"/>
      <c r="DJ153" s="17"/>
      <c r="DK153" s="17"/>
      <c r="DL153" s="17"/>
      <c r="DM153" s="17"/>
      <c r="DN153" s="17"/>
      <c r="DO153" s="17"/>
      <c r="DP153" s="17"/>
      <c r="DQ153" s="17"/>
      <c r="DR153" s="17"/>
      <c r="DS153" s="17"/>
      <c r="DT153" s="17"/>
      <c r="DU153" s="17"/>
      <c r="DV153" s="17"/>
      <c r="DW153" s="17"/>
      <c r="DX153" s="17"/>
      <c r="DY153" s="17"/>
      <c r="DZ153" s="17"/>
      <c r="EA153" s="17"/>
      <c r="EB153" s="17"/>
      <c r="EC153" s="17"/>
      <c r="ED153" s="17"/>
      <c r="EE153" s="17"/>
      <c r="EF153" s="17"/>
      <c r="EG153" s="17"/>
      <c r="EH153" s="17"/>
      <c r="EI153" s="17"/>
      <c r="EJ153" s="17"/>
      <c r="EK153" s="17"/>
      <c r="EL153" s="17"/>
      <c r="EM153" s="17"/>
      <c r="EN153" s="17"/>
      <c r="EO153" s="17"/>
      <c r="EP153" s="17"/>
      <c r="EQ153" s="17"/>
      <c r="ER153" s="17"/>
      <c r="ES153" s="17"/>
      <c r="ET153" s="17"/>
      <c r="EU153" s="17"/>
    </row>
    <row r="154" spans="1:151" ht="18" hidden="1" x14ac:dyDescent="0.2">
      <c r="A154" s="165">
        <f t="shared" si="9"/>
        <v>0</v>
      </c>
      <c r="B154" s="121"/>
      <c r="C154" s="225"/>
      <c r="D154" s="225"/>
      <c r="E154" s="225" t="s">
        <v>2</v>
      </c>
      <c r="F154" s="225"/>
      <c r="G154" s="225"/>
      <c r="H154" s="225"/>
      <c r="I154" s="225"/>
      <c r="J154" s="225"/>
      <c r="K154" s="225"/>
      <c r="L154" s="225"/>
      <c r="M154" s="225"/>
      <c r="N154" s="225"/>
      <c r="O154" s="160"/>
      <c r="P154" s="160"/>
      <c r="Q154" s="160"/>
      <c r="R154" s="63"/>
      <c r="S154" s="17"/>
      <c r="T154" s="17"/>
      <c r="U154" s="17"/>
      <c r="V154" s="17"/>
      <c r="W154" s="71"/>
      <c r="X154" s="71"/>
      <c r="Y154" s="71"/>
      <c r="Z154" s="71"/>
      <c r="AA154" s="71"/>
      <c r="AB154" s="17"/>
      <c r="AC154" s="17"/>
      <c r="AD154" s="71"/>
      <c r="AE154" s="17"/>
      <c r="AF154" s="86"/>
      <c r="AG154" s="4"/>
      <c r="AH154" s="17"/>
      <c r="AI154" s="17"/>
      <c r="AJ154" s="17"/>
      <c r="AK154" s="17"/>
      <c r="AL154" s="17"/>
      <c r="AM154" s="17"/>
      <c r="AN154" s="17"/>
      <c r="AO154" s="17"/>
      <c r="AP154" s="4"/>
      <c r="AQ154" s="54"/>
      <c r="AR154" s="44"/>
      <c r="AS154" s="32"/>
      <c r="AT154" s="4"/>
      <c r="AU154" s="4"/>
      <c r="AV154" s="4"/>
      <c r="AW154" s="55"/>
      <c r="AX154" s="56"/>
      <c r="AY154" s="34"/>
      <c r="AZ154" s="34"/>
      <c r="BA154" s="34"/>
      <c r="BB154" s="34"/>
      <c r="BC154" s="34"/>
      <c r="BD154" s="34"/>
      <c r="BE154" s="34"/>
      <c r="BF154" s="34"/>
      <c r="BG154" s="34"/>
      <c r="BH154" s="34"/>
      <c r="BI154" s="4"/>
      <c r="BJ154" s="4"/>
      <c r="BK154" s="4"/>
      <c r="BL154" s="17"/>
      <c r="BM154" s="17"/>
      <c r="BN154" s="17"/>
      <c r="BO154" s="17"/>
      <c r="BP154" s="17"/>
      <c r="BQ154" s="17"/>
      <c r="BR154" s="17"/>
      <c r="BS154" s="17"/>
      <c r="BT154" s="17"/>
      <c r="BU154" s="17"/>
      <c r="BV154" s="17"/>
      <c r="BW154" s="17"/>
      <c r="BX154" s="17"/>
      <c r="BY154" s="17"/>
      <c r="BZ154" s="17"/>
      <c r="CA154" s="17"/>
      <c r="CB154" s="17"/>
      <c r="CC154" s="17"/>
      <c r="CD154" s="17"/>
      <c r="CE154" s="17"/>
      <c r="CF154" s="17"/>
      <c r="CG154" s="17"/>
      <c r="CH154" s="17"/>
      <c r="CI154" s="17"/>
      <c r="CJ154" s="17"/>
      <c r="CK154" s="17"/>
      <c r="CL154" s="17"/>
      <c r="CM154" s="17"/>
      <c r="CN154" s="17"/>
      <c r="CO154" s="17"/>
      <c r="CP154" s="17"/>
      <c r="CQ154" s="17"/>
      <c r="CR154" s="17"/>
      <c r="CS154" s="17"/>
      <c r="CT154" s="17"/>
      <c r="CU154" s="17"/>
      <c r="CV154" s="17"/>
      <c r="CW154" s="17"/>
      <c r="CX154" s="17"/>
      <c r="CY154" s="17"/>
      <c r="CZ154" s="17"/>
      <c r="DA154" s="17"/>
      <c r="DB154" s="17"/>
      <c r="DC154" s="17"/>
      <c r="DD154" s="17"/>
      <c r="DE154" s="17"/>
      <c r="DF154" s="17"/>
      <c r="DG154" s="17"/>
      <c r="DH154" s="17"/>
      <c r="DI154" s="17"/>
      <c r="DJ154" s="17"/>
      <c r="DK154" s="17"/>
      <c r="DL154" s="17"/>
      <c r="DM154" s="17"/>
      <c r="DN154" s="17"/>
      <c r="DO154" s="17"/>
      <c r="DP154" s="17"/>
      <c r="DQ154" s="17"/>
      <c r="DR154" s="17"/>
      <c r="DS154" s="17"/>
      <c r="DT154" s="17"/>
      <c r="DU154" s="17"/>
      <c r="DV154" s="17"/>
      <c r="DW154" s="17"/>
      <c r="DX154" s="17"/>
      <c r="DY154" s="17"/>
      <c r="DZ154" s="17"/>
      <c r="EA154" s="17"/>
      <c r="EB154" s="17"/>
      <c r="EC154" s="17"/>
      <c r="ED154" s="17"/>
      <c r="EE154" s="17"/>
      <c r="EF154" s="17"/>
      <c r="EG154" s="17"/>
      <c r="EH154" s="17"/>
      <c r="EI154" s="17"/>
      <c r="EJ154" s="17"/>
      <c r="EK154" s="17"/>
      <c r="EL154" s="17"/>
      <c r="EM154" s="17"/>
      <c r="EN154" s="17"/>
      <c r="EO154" s="17"/>
      <c r="EP154" s="17"/>
      <c r="EQ154" s="17"/>
      <c r="ER154" s="17"/>
      <c r="ES154" s="17"/>
      <c r="ET154" s="17"/>
      <c r="EU154" s="17"/>
    </row>
    <row r="155" spans="1:151" ht="18" hidden="1" x14ac:dyDescent="0.2">
      <c r="A155" s="165">
        <f t="shared" si="9"/>
        <v>0</v>
      </c>
      <c r="B155" s="121"/>
      <c r="C155" s="176"/>
      <c r="D155" s="176"/>
      <c r="E155" s="225" t="s">
        <v>3</v>
      </c>
      <c r="F155" s="255"/>
      <c r="G155" s="160"/>
      <c r="H155" s="160"/>
      <c r="I155" s="188"/>
      <c r="J155" s="188"/>
      <c r="K155" s="188"/>
      <c r="L155" s="176"/>
      <c r="M155" s="160"/>
      <c r="N155" s="160"/>
      <c r="O155" s="160"/>
      <c r="P155" s="160"/>
      <c r="Q155" s="160"/>
      <c r="R155" s="63"/>
      <c r="S155" s="17"/>
      <c r="T155" s="17"/>
      <c r="U155" s="17"/>
      <c r="V155" s="17"/>
      <c r="W155" s="17"/>
      <c r="X155" s="17"/>
      <c r="Y155" s="17"/>
      <c r="Z155" s="17"/>
      <c r="AA155" s="17"/>
      <c r="AB155" s="17"/>
      <c r="AC155" s="17"/>
      <c r="AD155" s="17"/>
      <c r="AE155" s="17"/>
      <c r="AF155" s="17"/>
      <c r="AG155" s="4"/>
      <c r="AH155" s="17"/>
      <c r="AI155" s="17"/>
      <c r="AJ155" s="17"/>
      <c r="AK155" s="17"/>
      <c r="AL155" s="17"/>
      <c r="AM155" s="17"/>
      <c r="AN155" s="17"/>
      <c r="AO155" s="17"/>
      <c r="AP155" s="4"/>
      <c r="AQ155" s="54"/>
      <c r="AR155" s="44"/>
      <c r="AS155" s="32"/>
      <c r="AT155" s="4"/>
      <c r="AU155" s="4"/>
      <c r="AV155" s="4"/>
      <c r="AW155" s="55"/>
      <c r="AX155" s="56"/>
      <c r="AY155" s="34"/>
      <c r="AZ155" s="34"/>
      <c r="BA155" s="34"/>
      <c r="BB155" s="34"/>
      <c r="BC155" s="34"/>
      <c r="BD155" s="34"/>
      <c r="BE155" s="34"/>
      <c r="BF155" s="34"/>
      <c r="BG155" s="34"/>
      <c r="BH155" s="34"/>
      <c r="BI155" s="4"/>
      <c r="BJ155" s="4"/>
      <c r="BK155" s="4"/>
      <c r="BL155" s="17"/>
      <c r="BM155" s="17"/>
      <c r="BN155" s="17"/>
      <c r="BO155" s="17"/>
      <c r="BP155" s="17"/>
      <c r="BQ155" s="17"/>
      <c r="BR155" s="17"/>
      <c r="BS155" s="17"/>
      <c r="BT155" s="17"/>
      <c r="BU155" s="17"/>
      <c r="BV155" s="17"/>
      <c r="BW155" s="17"/>
      <c r="BX155" s="17"/>
      <c r="BY155" s="17"/>
      <c r="BZ155" s="17"/>
      <c r="CA155" s="17"/>
      <c r="CB155" s="17"/>
      <c r="CC155" s="17"/>
      <c r="CD155" s="17"/>
      <c r="CE155" s="17"/>
      <c r="CF155" s="17"/>
      <c r="CG155" s="17"/>
      <c r="CH155" s="17"/>
      <c r="CI155" s="17"/>
      <c r="CJ155" s="17"/>
      <c r="CK155" s="17"/>
      <c r="CL155" s="17"/>
      <c r="CM155" s="17"/>
      <c r="CN155" s="17"/>
      <c r="CO155" s="17"/>
      <c r="CP155" s="17"/>
      <c r="CQ155" s="17"/>
      <c r="CR155" s="17"/>
      <c r="CS155" s="17"/>
      <c r="CT155" s="17"/>
      <c r="CU155" s="17"/>
      <c r="CV155" s="17"/>
      <c r="CW155" s="17"/>
      <c r="CX155" s="17"/>
      <c r="CY155" s="17"/>
      <c r="CZ155" s="17"/>
      <c r="DA155" s="17"/>
      <c r="DB155" s="17"/>
      <c r="DC155" s="17"/>
      <c r="DD155" s="17"/>
      <c r="DE155" s="17"/>
      <c r="DF155" s="17"/>
      <c r="DG155" s="17"/>
      <c r="DH155" s="17"/>
      <c r="DI155" s="17"/>
      <c r="DJ155" s="17"/>
      <c r="DK155" s="17"/>
      <c r="DL155" s="17"/>
      <c r="DM155" s="17"/>
      <c r="DN155" s="17"/>
      <c r="DO155" s="17"/>
      <c r="DP155" s="17"/>
      <c r="DQ155" s="17"/>
      <c r="DR155" s="17"/>
      <c r="DS155" s="17"/>
      <c r="DT155" s="17"/>
      <c r="DU155" s="17"/>
      <c r="DV155" s="17"/>
      <c r="DW155" s="17"/>
      <c r="DX155" s="17"/>
      <c r="DY155" s="17"/>
      <c r="DZ155" s="17"/>
      <c r="EA155" s="17"/>
      <c r="EB155" s="17"/>
      <c r="EC155" s="17"/>
      <c r="ED155" s="17"/>
      <c r="EE155" s="17"/>
      <c r="EF155" s="17"/>
      <c r="EG155" s="17"/>
      <c r="EH155" s="17"/>
      <c r="EI155" s="17"/>
      <c r="EJ155" s="17"/>
      <c r="EK155" s="17"/>
      <c r="EL155" s="17"/>
      <c r="EM155" s="17"/>
      <c r="EN155" s="17"/>
      <c r="EO155" s="17"/>
      <c r="EP155" s="17"/>
      <c r="EQ155" s="17"/>
      <c r="ER155" s="17"/>
      <c r="ES155" s="17"/>
      <c r="ET155" s="17"/>
      <c r="EU155" s="17"/>
    </row>
    <row r="156" spans="1:151" ht="6.75" hidden="1" customHeight="1" x14ac:dyDescent="0.2">
      <c r="A156" s="165">
        <f t="shared" si="9"/>
        <v>0</v>
      </c>
      <c r="B156" s="48"/>
      <c r="C156" s="160"/>
      <c r="D156" s="176"/>
      <c r="E156" s="176"/>
      <c r="F156" s="255"/>
      <c r="G156" s="160"/>
      <c r="H156" s="160"/>
      <c r="I156" s="188"/>
      <c r="J156" s="188"/>
      <c r="K156" s="188"/>
      <c r="L156" s="176"/>
      <c r="M156" s="160"/>
      <c r="N156" s="160"/>
      <c r="O156" s="160"/>
      <c r="P156" s="48"/>
      <c r="Q156" s="48"/>
      <c r="R156" s="63"/>
      <c r="S156" s="17"/>
      <c r="T156" s="17"/>
      <c r="U156" s="17"/>
      <c r="V156" s="17"/>
      <c r="W156" s="17"/>
      <c r="X156" s="17"/>
      <c r="Y156" s="17"/>
      <c r="Z156" s="17"/>
      <c r="AA156" s="17"/>
      <c r="AB156" s="17"/>
      <c r="AC156" s="17"/>
      <c r="AD156" s="17"/>
      <c r="AE156" s="17"/>
      <c r="AF156" s="86"/>
      <c r="AG156" s="4"/>
      <c r="AH156" s="17"/>
      <c r="AI156" s="17"/>
      <c r="AJ156" s="17"/>
      <c r="AK156" s="17"/>
      <c r="AL156" s="17"/>
      <c r="AM156" s="17"/>
      <c r="AN156" s="17"/>
      <c r="AO156" s="17"/>
      <c r="AP156" s="4"/>
      <c r="AQ156" s="54"/>
      <c r="AR156" s="44"/>
      <c r="AS156" s="32"/>
      <c r="AT156" s="4"/>
      <c r="AU156" s="4"/>
      <c r="AV156" s="4"/>
      <c r="AW156" s="55"/>
      <c r="AX156" s="56"/>
      <c r="AY156" s="34"/>
      <c r="AZ156" s="34"/>
      <c r="BA156" s="34"/>
      <c r="BB156" s="34"/>
      <c r="BC156" s="34"/>
      <c r="BD156" s="34"/>
      <c r="BE156" s="34"/>
      <c r="BF156" s="34"/>
      <c r="BG156" s="34"/>
      <c r="BH156" s="34"/>
      <c r="BI156" s="4"/>
      <c r="BJ156" s="4"/>
      <c r="BK156" s="4"/>
      <c r="BL156" s="17"/>
      <c r="BM156" s="17"/>
      <c r="BN156" s="17"/>
      <c r="BO156" s="17"/>
      <c r="BP156" s="17"/>
      <c r="BQ156" s="17"/>
      <c r="BR156" s="17"/>
      <c r="BS156" s="17"/>
      <c r="BT156" s="17"/>
      <c r="BU156" s="17"/>
      <c r="BV156" s="17"/>
      <c r="BW156" s="17"/>
      <c r="BX156" s="17"/>
      <c r="BY156" s="17"/>
      <c r="BZ156" s="17"/>
      <c r="CA156" s="17"/>
      <c r="CB156" s="17"/>
      <c r="CC156" s="17"/>
      <c r="CD156" s="17"/>
      <c r="CE156" s="17"/>
      <c r="CF156" s="17"/>
      <c r="CG156" s="17"/>
      <c r="CH156" s="17"/>
      <c r="CI156" s="17"/>
      <c r="CJ156" s="17"/>
      <c r="CK156" s="17"/>
      <c r="CL156" s="17"/>
      <c r="CM156" s="17"/>
      <c r="CN156" s="17"/>
      <c r="CO156" s="17"/>
      <c r="CP156" s="17"/>
      <c r="CQ156" s="17"/>
      <c r="CR156" s="17"/>
      <c r="CS156" s="17"/>
      <c r="CT156" s="17"/>
      <c r="CU156" s="17"/>
      <c r="CV156" s="17"/>
      <c r="CW156" s="17"/>
      <c r="CX156" s="17"/>
      <c r="CY156" s="17"/>
      <c r="CZ156" s="17"/>
      <c r="DA156" s="17"/>
      <c r="DB156" s="17"/>
      <c r="DC156" s="17"/>
      <c r="DD156" s="17"/>
      <c r="DE156" s="17"/>
      <c r="DF156" s="17"/>
      <c r="DG156" s="17"/>
      <c r="DH156" s="17"/>
      <c r="DI156" s="17"/>
      <c r="DJ156" s="17"/>
      <c r="DK156" s="17"/>
      <c r="DL156" s="17"/>
      <c r="DM156" s="17"/>
      <c r="DN156" s="17"/>
      <c r="DO156" s="17"/>
      <c r="DP156" s="17"/>
      <c r="DQ156" s="17"/>
      <c r="DR156" s="17"/>
      <c r="DS156" s="17"/>
      <c r="DT156" s="17"/>
      <c r="DU156" s="17"/>
      <c r="DV156" s="17"/>
      <c r="DW156" s="17"/>
      <c r="DX156" s="17"/>
      <c r="DY156" s="17"/>
      <c r="DZ156" s="17"/>
      <c r="EA156" s="17"/>
      <c r="EB156" s="17"/>
      <c r="EC156" s="17"/>
      <c r="ED156" s="17"/>
      <c r="EE156" s="17"/>
      <c r="EF156" s="17"/>
      <c r="EG156" s="17"/>
      <c r="EH156" s="17"/>
      <c r="EI156" s="17"/>
      <c r="EJ156" s="17"/>
      <c r="EK156" s="17"/>
      <c r="EL156" s="17"/>
      <c r="EM156" s="17"/>
      <c r="EN156" s="17"/>
      <c r="EO156" s="17"/>
      <c r="EP156" s="17"/>
      <c r="EQ156" s="17"/>
      <c r="ER156" s="17"/>
      <c r="ES156" s="17"/>
      <c r="ET156" s="17"/>
      <c r="EU156" s="17"/>
    </row>
    <row r="157" spans="1:151" ht="6" customHeight="1" x14ac:dyDescent="0.2">
      <c r="A157" s="63"/>
      <c r="B157" s="63"/>
      <c r="C157" s="63"/>
      <c r="D157" s="63"/>
      <c r="E157" s="63"/>
      <c r="F157" s="63"/>
      <c r="G157" s="63"/>
      <c r="H157" s="63"/>
      <c r="I157" s="63"/>
      <c r="J157" s="63"/>
      <c r="K157" s="63"/>
      <c r="L157" s="63"/>
      <c r="M157" s="63"/>
      <c r="N157" s="63"/>
      <c r="O157" s="63"/>
      <c r="P157" s="63"/>
      <c r="Q157" s="63"/>
      <c r="R157" s="63"/>
      <c r="AP157" s="4"/>
      <c r="AQ157" s="54"/>
      <c r="AR157" s="44"/>
      <c r="AS157" s="32"/>
      <c r="AT157" s="4"/>
      <c r="AU157" s="4"/>
      <c r="AV157" s="4"/>
      <c r="AW157" s="55"/>
      <c r="AX157" s="56"/>
      <c r="AY157" s="34"/>
      <c r="AZ157" s="34"/>
      <c r="BA157" s="34"/>
      <c r="BB157" s="34"/>
      <c r="BC157" s="34"/>
      <c r="BD157" s="34"/>
      <c r="BE157" s="34"/>
      <c r="BF157" s="34"/>
      <c r="BG157" s="34"/>
      <c r="BH157" s="34"/>
      <c r="BI157" s="4"/>
      <c r="BJ157" s="4"/>
      <c r="BK157" s="4"/>
    </row>
    <row r="158" spans="1:151" ht="18" x14ac:dyDescent="0.2">
      <c r="A158" s="143"/>
      <c r="B158" s="152"/>
      <c r="C158" s="152"/>
      <c r="D158" s="152"/>
      <c r="E158" s="152"/>
      <c r="F158" s="152"/>
      <c r="G158" s="152"/>
      <c r="H158" s="152"/>
      <c r="I158" s="152"/>
      <c r="J158" s="152"/>
      <c r="K158" s="152"/>
      <c r="L158" s="152"/>
      <c r="M158" s="159"/>
      <c r="N158" s="152"/>
      <c r="O158" s="152"/>
      <c r="P158" s="152"/>
      <c r="Q158" s="152"/>
      <c r="R158" s="152"/>
      <c r="AP158" s="4"/>
      <c r="AQ158" s="54"/>
      <c r="AR158" s="44"/>
      <c r="AS158" s="32"/>
      <c r="AT158" s="4"/>
      <c r="AU158" s="4"/>
      <c r="AV158" s="4"/>
      <c r="AW158" s="55"/>
      <c r="AX158" s="56"/>
      <c r="AY158" s="34"/>
      <c r="AZ158" s="34"/>
      <c r="BA158" s="34"/>
      <c r="BB158" s="34"/>
      <c r="BC158" s="34"/>
      <c r="BD158" s="34"/>
      <c r="BE158" s="34"/>
      <c r="BF158" s="34"/>
      <c r="BG158" s="34"/>
      <c r="BH158" s="34"/>
      <c r="BI158" s="4"/>
      <c r="BJ158" s="4"/>
      <c r="BK158" s="4"/>
    </row>
    <row r="159" spans="1:151" ht="48" customHeight="1" x14ac:dyDescent="0.2">
      <c r="A159" s="143"/>
      <c r="B159" s="152"/>
      <c r="C159" s="152"/>
      <c r="D159" s="152"/>
      <c r="E159" s="152"/>
      <c r="F159" s="152"/>
      <c r="G159" s="152"/>
      <c r="H159" s="152"/>
      <c r="I159" s="152"/>
      <c r="J159" s="152"/>
      <c r="K159" s="152"/>
      <c r="L159" s="152"/>
      <c r="M159" s="152"/>
      <c r="N159" s="256" t="s">
        <v>107</v>
      </c>
      <c r="O159" s="152"/>
      <c r="P159" s="152"/>
      <c r="Q159" s="152"/>
      <c r="R159" s="152"/>
      <c r="AP159" s="4"/>
      <c r="AQ159" s="54"/>
      <c r="AR159" s="44"/>
      <c r="AS159" s="32"/>
      <c r="AT159" s="4"/>
      <c r="AU159" s="4"/>
      <c r="AV159" s="4"/>
      <c r="AW159" s="55"/>
      <c r="AX159" s="56"/>
      <c r="AY159" s="34"/>
      <c r="AZ159" s="34"/>
      <c r="BA159" s="34"/>
      <c r="BB159" s="34"/>
      <c r="BC159" s="34"/>
      <c r="BD159" s="34"/>
      <c r="BE159" s="34"/>
      <c r="BF159" s="34"/>
      <c r="BG159" s="34"/>
      <c r="BH159" s="34"/>
      <c r="BI159" s="4"/>
      <c r="BJ159" s="4"/>
      <c r="BK159" s="4"/>
    </row>
    <row r="160" spans="1:151" ht="18" x14ac:dyDescent="0.2">
      <c r="A160" s="143"/>
      <c r="B160" s="152"/>
      <c r="C160" s="152"/>
      <c r="D160" s="152"/>
      <c r="E160" s="152"/>
      <c r="F160" s="152"/>
      <c r="G160" s="152"/>
      <c r="H160" s="152"/>
      <c r="I160" s="152"/>
      <c r="J160" s="152"/>
      <c r="K160" s="152"/>
      <c r="L160" s="152"/>
      <c r="M160" s="152"/>
      <c r="N160" s="152"/>
      <c r="O160" s="152"/>
      <c r="P160" s="152"/>
      <c r="Q160" s="152"/>
      <c r="R160" s="152"/>
      <c r="AP160" s="4"/>
      <c r="AQ160" s="54"/>
      <c r="AR160" s="44"/>
      <c r="AS160" s="32"/>
      <c r="AT160" s="4"/>
      <c r="AU160" s="4"/>
      <c r="AV160" s="4"/>
      <c r="AW160" s="55"/>
      <c r="AX160" s="56"/>
      <c r="AY160" s="34"/>
      <c r="AZ160" s="34"/>
      <c r="BA160" s="34"/>
      <c r="BB160" s="34"/>
      <c r="BC160" s="34"/>
      <c r="BD160" s="34"/>
      <c r="BE160" s="34"/>
      <c r="BF160" s="34"/>
      <c r="BG160" s="34"/>
      <c r="BH160" s="34"/>
      <c r="BI160" s="4"/>
      <c r="BJ160" s="4"/>
      <c r="BK160" s="4"/>
    </row>
    <row r="161" spans="1:63" ht="18" hidden="1" x14ac:dyDescent="0.2">
      <c r="A161" s="1"/>
      <c r="B161" s="40"/>
      <c r="C161" s="40"/>
      <c r="D161" s="40"/>
      <c r="E161" s="40"/>
      <c r="F161" s="40"/>
      <c r="G161" s="40"/>
      <c r="H161" s="40"/>
      <c r="I161" s="40"/>
      <c r="J161" s="40"/>
      <c r="K161" s="40"/>
      <c r="L161" s="40"/>
      <c r="M161" s="40"/>
      <c r="N161" s="40"/>
      <c r="O161" s="40"/>
      <c r="P161" s="40"/>
      <c r="Q161" s="40"/>
      <c r="R161" s="40"/>
      <c r="AP161" s="4"/>
      <c r="AQ161" s="54"/>
      <c r="AR161" s="44"/>
      <c r="AS161" s="32"/>
      <c r="AT161" s="4"/>
      <c r="AU161" s="4"/>
      <c r="AV161" s="4"/>
      <c r="AW161" s="55"/>
      <c r="AX161" s="56"/>
      <c r="AY161" s="34"/>
      <c r="AZ161" s="34"/>
      <c r="BA161" s="34"/>
      <c r="BB161" s="34"/>
      <c r="BC161" s="34"/>
      <c r="BD161" s="34"/>
      <c r="BE161" s="34"/>
      <c r="BF161" s="34"/>
      <c r="BG161" s="34"/>
      <c r="BH161" s="34"/>
      <c r="BI161" s="4"/>
      <c r="BJ161" s="4"/>
      <c r="BK161" s="4"/>
    </row>
    <row r="162" spans="1:63" hidden="1" x14ac:dyDescent="0.2">
      <c r="A162" s="1"/>
      <c r="B162" s="40"/>
      <c r="C162" s="40"/>
      <c r="D162" s="40"/>
      <c r="E162" s="40"/>
      <c r="F162" s="40"/>
      <c r="G162" s="40"/>
      <c r="H162" s="40"/>
      <c r="I162" s="40"/>
      <c r="J162" s="40"/>
      <c r="K162" s="40"/>
      <c r="L162" s="40"/>
      <c r="M162" s="40"/>
      <c r="N162" s="40"/>
      <c r="O162" s="40"/>
      <c r="P162" s="40"/>
      <c r="Q162" s="40"/>
      <c r="R162" s="40"/>
    </row>
    <row r="163" spans="1:63" hidden="1" x14ac:dyDescent="0.2">
      <c r="A163" s="1"/>
      <c r="B163" s="40"/>
      <c r="C163" s="40"/>
      <c r="D163" s="40"/>
      <c r="E163" s="40"/>
      <c r="F163" s="40"/>
      <c r="G163" s="40"/>
      <c r="H163" s="40"/>
      <c r="I163" s="40"/>
      <c r="J163" s="40"/>
      <c r="K163" s="40"/>
      <c r="L163" s="40"/>
      <c r="M163" s="40"/>
      <c r="N163" s="40"/>
      <c r="O163" s="40"/>
      <c r="P163" s="40"/>
      <c r="Q163" s="40"/>
      <c r="R163" s="40"/>
    </row>
    <row r="164" spans="1:63" hidden="1" x14ac:dyDescent="0.2">
      <c r="A164" s="40"/>
      <c r="B164" s="40"/>
      <c r="C164" s="40"/>
      <c r="D164" s="40"/>
      <c r="E164" s="40"/>
      <c r="F164" s="40"/>
      <c r="G164" s="40"/>
      <c r="H164" s="40"/>
      <c r="I164" s="40"/>
      <c r="J164" s="40"/>
      <c r="K164" s="40"/>
      <c r="L164" s="40"/>
      <c r="M164" s="40"/>
      <c r="N164" s="40"/>
      <c r="O164" s="40"/>
      <c r="P164" s="40"/>
      <c r="Q164" s="40"/>
      <c r="R164" s="40"/>
    </row>
    <row r="165" spans="1:63" hidden="1" x14ac:dyDescent="0.2">
      <c r="A165" s="40"/>
      <c r="B165" s="40"/>
      <c r="C165" s="40"/>
      <c r="D165" s="40"/>
      <c r="E165" s="40"/>
      <c r="F165" s="40"/>
      <c r="G165" s="40"/>
      <c r="H165" s="40"/>
      <c r="I165" s="40"/>
      <c r="J165" s="40"/>
      <c r="K165" s="40"/>
      <c r="L165" s="40"/>
      <c r="M165" s="40"/>
      <c r="N165" s="40"/>
      <c r="O165" s="40"/>
      <c r="P165" s="40"/>
      <c r="Q165" s="40"/>
      <c r="R165" s="40"/>
    </row>
    <row r="166" spans="1:63" hidden="1" x14ac:dyDescent="0.2">
      <c r="A166" s="40"/>
      <c r="B166" s="40"/>
      <c r="C166" s="40"/>
      <c r="D166" s="40"/>
      <c r="E166" s="40"/>
      <c r="F166" s="40"/>
      <c r="G166" s="40"/>
      <c r="H166" s="40"/>
      <c r="I166" s="40"/>
      <c r="J166" s="40"/>
      <c r="K166" s="40"/>
      <c r="L166" s="40"/>
      <c r="M166" s="40"/>
      <c r="N166" s="40"/>
      <c r="O166" s="40"/>
      <c r="P166" s="40"/>
      <c r="Q166" s="40"/>
      <c r="R166" s="40"/>
    </row>
    <row r="167" spans="1:63" hidden="1" x14ac:dyDescent="0.2">
      <c r="A167" s="40"/>
      <c r="B167" s="40"/>
      <c r="C167" s="40"/>
      <c r="D167" s="40"/>
      <c r="E167" s="40"/>
      <c r="F167" s="40"/>
      <c r="G167" s="40"/>
      <c r="H167" s="40"/>
      <c r="I167" s="40"/>
      <c r="J167" s="40"/>
      <c r="K167" s="40"/>
      <c r="L167" s="40"/>
      <c r="M167" s="40"/>
      <c r="N167" s="40"/>
      <c r="O167" s="40"/>
      <c r="P167" s="40"/>
      <c r="Q167" s="40"/>
      <c r="R167" s="40"/>
    </row>
    <row r="168" spans="1:63" hidden="1" x14ac:dyDescent="0.2">
      <c r="A168" s="40"/>
      <c r="B168" s="40"/>
      <c r="C168" s="40"/>
      <c r="D168" s="40"/>
      <c r="E168" s="40"/>
      <c r="F168" s="40"/>
      <c r="G168" s="40"/>
      <c r="H168" s="40"/>
      <c r="I168" s="40"/>
      <c r="J168" s="40"/>
      <c r="K168" s="40"/>
      <c r="L168" s="40"/>
      <c r="M168" s="40"/>
      <c r="N168" s="40"/>
      <c r="O168" s="40"/>
      <c r="P168" s="40"/>
      <c r="Q168" s="40"/>
      <c r="R168" s="40"/>
    </row>
    <row r="169" spans="1:63" hidden="1" x14ac:dyDescent="0.2">
      <c r="A169" s="40"/>
      <c r="B169" s="40"/>
      <c r="C169" s="40"/>
      <c r="D169" s="40"/>
      <c r="E169" s="40"/>
      <c r="F169" s="40"/>
      <c r="G169" s="40"/>
      <c r="H169" s="40"/>
      <c r="I169" s="40"/>
      <c r="J169" s="40"/>
      <c r="K169" s="40"/>
      <c r="L169" s="40"/>
      <c r="M169" s="40"/>
      <c r="N169" s="40"/>
      <c r="O169" s="40"/>
      <c r="P169" s="40"/>
      <c r="Q169" s="40"/>
      <c r="R169" s="40"/>
    </row>
  </sheetData>
  <sheetProtection algorithmName="SHA-512" hashValue="u+am7O6BbPspw+cNODDWkGZo0kxltFaA/H+7dheb/x6avL31GJd8BonaCzw3u5SjM7+BcB/5tL4EsVq9VQmAVw==" saltValue="hN/kZ4wnCyHR2eZ/8rj+iw==" spinCount="100000" sheet="1" objects="1" scenarios="1" autoFilter="0"/>
  <autoFilter ref="A16:A156">
    <filterColumn colId="0">
      <filters>
        <filter val="1"/>
      </filters>
    </filterColumn>
  </autoFilter>
  <mergeCells count="53">
    <mergeCell ref="B17:B18"/>
    <mergeCell ref="B49:B50"/>
    <mergeCell ref="B65:B66"/>
    <mergeCell ref="O22:P22"/>
    <mergeCell ref="L95:N95"/>
    <mergeCell ref="O42:P42"/>
    <mergeCell ref="O70:P70"/>
    <mergeCell ref="O86:P86"/>
    <mergeCell ref="O72:P72"/>
    <mergeCell ref="O54:P54"/>
    <mergeCell ref="O84:P84"/>
    <mergeCell ref="B79:B80"/>
    <mergeCell ref="O58:P58"/>
    <mergeCell ref="O56:P56"/>
    <mergeCell ref="O40:P40"/>
    <mergeCell ref="B93:B100"/>
    <mergeCell ref="K98:L98"/>
    <mergeCell ref="B33:B34"/>
    <mergeCell ref="G97:H97"/>
    <mergeCell ref="G98:H98"/>
    <mergeCell ref="K97:L97"/>
    <mergeCell ref="B143:B144"/>
    <mergeCell ref="B126:B141"/>
    <mergeCell ref="I106:J106"/>
    <mergeCell ref="H114:I114"/>
    <mergeCell ref="J128:K128"/>
    <mergeCell ref="K106:L106"/>
    <mergeCell ref="K113:L113"/>
    <mergeCell ref="J129:K129"/>
    <mergeCell ref="B111:B124"/>
    <mergeCell ref="K114:L114"/>
    <mergeCell ref="B102:B109"/>
    <mergeCell ref="G106:H106"/>
    <mergeCell ref="I105:J105"/>
    <mergeCell ref="G105:H105"/>
    <mergeCell ref="G129:I129"/>
    <mergeCell ref="D114:E114"/>
    <mergeCell ref="D129:E129"/>
    <mergeCell ref="C2:P2"/>
    <mergeCell ref="I13:L14"/>
    <mergeCell ref="B7:J7"/>
    <mergeCell ref="I9:J9"/>
    <mergeCell ref="E12:F12"/>
    <mergeCell ref="J12:K12"/>
    <mergeCell ref="L7:O7"/>
    <mergeCell ref="K9:N9"/>
    <mergeCell ref="L103:N103"/>
    <mergeCell ref="K105:L105"/>
    <mergeCell ref="I98:J98"/>
    <mergeCell ref="O24:P24"/>
    <mergeCell ref="O38:P38"/>
    <mergeCell ref="O26:P26"/>
    <mergeCell ref="I97:J97"/>
  </mergeCells>
  <phoneticPr fontId="2" type="noConversion"/>
  <conditionalFormatting sqref="AC3 AR1:AS2 AQ4:AR4">
    <cfRule type="expression" dxfId="60" priority="6" stopIfTrue="1">
      <formula>#REF!="ayahua"</formula>
    </cfRule>
  </conditionalFormatting>
  <conditionalFormatting sqref="I13:L14">
    <cfRule type="expression" dxfId="59" priority="7" stopIfTrue="1">
      <formula>$T$15&gt;50%</formula>
    </cfRule>
  </conditionalFormatting>
  <conditionalFormatting sqref="U146 U127 U113 U104 U96 U82 U68 U52 U36 U19:U22 V15:V16 W13:W22 S6 S15:T22 U7:U17 Z13:Z16 R1:R2 R4:R14">
    <cfRule type="expression" dxfId="58" priority="8" stopIfTrue="1">
      <formula>$S$200="SOLLMENGE"</formula>
    </cfRule>
  </conditionalFormatting>
  <conditionalFormatting sqref="M117">
    <cfRule type="expression" dxfId="57" priority="9" stopIfTrue="1">
      <formula>$N$117=""</formula>
    </cfRule>
  </conditionalFormatting>
  <conditionalFormatting sqref="V1:V2 AA13:AA15">
    <cfRule type="expression" dxfId="56" priority="10" stopIfTrue="1">
      <formula>$AA$198=FALSE</formula>
    </cfRule>
  </conditionalFormatting>
  <conditionalFormatting sqref="J95">
    <cfRule type="expression" dxfId="55" priority="11" stopIfTrue="1">
      <formula>#REF!&lt;&gt;""</formula>
    </cfRule>
  </conditionalFormatting>
  <conditionalFormatting sqref="F155:F156">
    <cfRule type="cellIs" dxfId="54" priority="12" stopIfTrue="1" operator="greaterThan">
      <formula>0</formula>
    </cfRule>
  </conditionalFormatting>
  <conditionalFormatting sqref="H125 B64 B32 B16">
    <cfRule type="cellIs" dxfId="53" priority="13" stopIfTrue="1" operator="equal">
      <formula>"Langer Vollsauer (über Nacht)"</formula>
    </cfRule>
    <cfRule type="cellIs" dxfId="52" priority="14" stopIfTrue="1" operator="equal">
      <formula>"Langer Grundsauer (über Nacht)"</formula>
    </cfRule>
  </conditionalFormatting>
  <conditionalFormatting sqref="G54">
    <cfRule type="cellIs" dxfId="51" priority="15" stopIfTrue="1" operator="notBetween">
      <formula>0.208333333333333</formula>
      <formula>0.25</formula>
    </cfRule>
  </conditionalFormatting>
  <conditionalFormatting sqref="G58 G71 G73 G86">
    <cfRule type="cellIs" dxfId="50" priority="16" stopIfTrue="1" operator="notBetween">
      <formula>0.125</formula>
      <formula>0.166666666666667</formula>
    </cfRule>
  </conditionalFormatting>
  <conditionalFormatting sqref="G56 G68:G69">
    <cfRule type="cellIs" dxfId="49" priority="17" stopIfTrue="1" operator="notBetween">
      <formula>0.625</formula>
      <formula>1.001</formula>
    </cfRule>
  </conditionalFormatting>
  <conditionalFormatting sqref="G70 G84">
    <cfRule type="cellIs" dxfId="48" priority="18" stopIfTrue="1" operator="notBetween">
      <formula>0.625</formula>
      <formula>1</formula>
    </cfRule>
  </conditionalFormatting>
  <conditionalFormatting sqref="G72">
    <cfRule type="cellIs" dxfId="47" priority="19" stopIfTrue="1" operator="notBetween">
      <formula>0.104166666666667</formula>
      <formula>0.145833333333333</formula>
    </cfRule>
  </conditionalFormatting>
  <conditionalFormatting sqref="G38">
    <cfRule type="cellIs" dxfId="46" priority="20" stopIfTrue="1" operator="notBetween">
      <formula>0.208333333333333</formula>
      <formula>0.333333333333333</formula>
    </cfRule>
  </conditionalFormatting>
  <conditionalFormatting sqref="G43 G27 D28">
    <cfRule type="cellIs" dxfId="45" priority="21" stopIfTrue="1" operator="notBetween">
      <formula>0.1249</formula>
      <formula>0.16667</formula>
    </cfRule>
  </conditionalFormatting>
  <conditionalFormatting sqref="G22:G23">
    <cfRule type="cellIs" dxfId="44" priority="22" stopIfTrue="1" operator="notBetween">
      <formula>0.208</formula>
      <formula>0.334</formula>
    </cfRule>
  </conditionalFormatting>
  <conditionalFormatting sqref="G24:G25">
    <cfRule type="cellIs" dxfId="43" priority="23" stopIfTrue="1" operator="notBetween">
      <formula>0.31249</formula>
      <formula>0.416667</formula>
    </cfRule>
  </conditionalFormatting>
  <conditionalFormatting sqref="G40">
    <cfRule type="cellIs" dxfId="42" priority="24" stopIfTrue="1" operator="notBetween">
      <formula>0.229166666666667</formula>
      <formula>0.270833333333333</formula>
    </cfRule>
  </conditionalFormatting>
  <conditionalFormatting sqref="G42">
    <cfRule type="cellIs" dxfId="41" priority="25" stopIfTrue="1" operator="notBetween">
      <formula>0.333333333333333</formula>
      <formula>0.416666666666667</formula>
    </cfRule>
  </conditionalFormatting>
  <conditionalFormatting sqref="G26">
    <cfRule type="cellIs" dxfId="40" priority="26" stopIfTrue="1" operator="notBetween">
      <formula>0.1249</formula>
      <formula>0.1667</formula>
    </cfRule>
  </conditionalFormatting>
  <conditionalFormatting sqref="N82:N86 M82:M83 M85:M86 I82:L86">
    <cfRule type="expression" dxfId="39" priority="27" stopIfTrue="1">
      <formula>$E$281&lt;&gt;""</formula>
    </cfRule>
  </conditionalFormatting>
  <conditionalFormatting sqref="I20:N26 M42 M58 M84 M70 J99 M150">
    <cfRule type="expression" dxfId="38" priority="28" stopIfTrue="1">
      <formula>$E$221="ZEITEN EINGEBEN"</formula>
    </cfRule>
  </conditionalFormatting>
  <conditionalFormatting sqref="I36:L42 N36:N42 M36:M41">
    <cfRule type="expression" dxfId="37" priority="29" stopIfTrue="1">
      <formula>$E$237="ZEITEN EINGEBEN"</formula>
    </cfRule>
  </conditionalFormatting>
  <conditionalFormatting sqref="N137 D93:D94 C64 C32 C16 B78:C78">
    <cfRule type="cellIs" dxfId="36" priority="30" stopIfTrue="1" operator="equal">
      <formula>"Langer Vollsauer (über Nacht)"</formula>
    </cfRule>
  </conditionalFormatting>
  <conditionalFormatting sqref="O54">
    <cfRule type="expression" dxfId="35" priority="31" stopIfTrue="1">
      <formula>$G$54&lt;0.20833</formula>
    </cfRule>
    <cfRule type="expression" dxfId="34" priority="32" stopIfTrue="1">
      <formula>$G$54&gt;0.25</formula>
    </cfRule>
  </conditionalFormatting>
  <conditionalFormatting sqref="O56">
    <cfRule type="expression" dxfId="33" priority="33" stopIfTrue="1">
      <formula>$G$56&lt;0.625</formula>
    </cfRule>
    <cfRule type="expression" dxfId="32" priority="34" stopIfTrue="1">
      <formula>$G$56&gt;1</formula>
    </cfRule>
  </conditionalFormatting>
  <conditionalFormatting sqref="O84:P84">
    <cfRule type="expression" dxfId="31" priority="35" stopIfTrue="1">
      <formula>$G$84&lt;0.625</formula>
    </cfRule>
    <cfRule type="expression" dxfId="30" priority="36" stopIfTrue="1">
      <formula>$G$84&gt;1</formula>
    </cfRule>
  </conditionalFormatting>
  <conditionalFormatting sqref="O86:P86">
    <cfRule type="expression" dxfId="29" priority="37" stopIfTrue="1">
      <formula>$G$86&lt;0.125</formula>
    </cfRule>
    <cfRule type="expression" dxfId="28" priority="38" stopIfTrue="1">
      <formula>$G$86&gt;0.16667</formula>
    </cfRule>
  </conditionalFormatting>
  <conditionalFormatting sqref="O22">
    <cfRule type="expression" dxfId="27" priority="39" stopIfTrue="1">
      <formula>$G$22&lt;0.20833</formula>
    </cfRule>
    <cfRule type="expression" dxfId="26" priority="40" stopIfTrue="1">
      <formula>$G$22&gt;0.33334</formula>
    </cfRule>
  </conditionalFormatting>
  <conditionalFormatting sqref="O26">
    <cfRule type="expression" dxfId="25" priority="41" stopIfTrue="1">
      <formula>$G$26&lt;0.125</formula>
    </cfRule>
    <cfRule type="expression" dxfId="24" priority="42" stopIfTrue="1">
      <formula>$G$26&gt;0.16667</formula>
    </cfRule>
  </conditionalFormatting>
  <conditionalFormatting sqref="O24">
    <cfRule type="expression" dxfId="23" priority="43" stopIfTrue="1">
      <formula>$G$24&lt;0.3125</formula>
    </cfRule>
    <cfRule type="expression" dxfId="22" priority="44" stopIfTrue="1">
      <formula>$G$24&gt;0.41667</formula>
    </cfRule>
  </conditionalFormatting>
  <conditionalFormatting sqref="O38">
    <cfRule type="expression" dxfId="21" priority="45" stopIfTrue="1">
      <formula>$G$38&lt;0.20833</formula>
    </cfRule>
    <cfRule type="expression" dxfId="20" priority="46" stopIfTrue="1">
      <formula>$G$38&gt;0.33334</formula>
    </cfRule>
  </conditionalFormatting>
  <conditionalFormatting sqref="O70:Q70">
    <cfRule type="expression" dxfId="19" priority="47" stopIfTrue="1">
      <formula>$G$70&lt;0.625</formula>
    </cfRule>
    <cfRule type="expression" dxfId="18" priority="48" stopIfTrue="1">
      <formula>$G$70&gt;1</formula>
    </cfRule>
  </conditionalFormatting>
  <conditionalFormatting sqref="O72:Q72">
    <cfRule type="expression" dxfId="17" priority="49" stopIfTrue="1">
      <formula>$G$72&lt;0.1041</formula>
    </cfRule>
    <cfRule type="expression" dxfId="16" priority="50" stopIfTrue="1">
      <formula>$G$72&gt;0.1459</formula>
    </cfRule>
  </conditionalFormatting>
  <conditionalFormatting sqref="O58:Q58">
    <cfRule type="expression" dxfId="15" priority="51" stopIfTrue="1">
      <formula>$G$58&lt;0.125</formula>
    </cfRule>
    <cfRule type="expression" dxfId="14" priority="52" stopIfTrue="1">
      <formula>$G$58&gt;0.16667</formula>
    </cfRule>
  </conditionalFormatting>
  <conditionalFormatting sqref="I106:J106">
    <cfRule type="expression" dxfId="13" priority="53" stopIfTrue="1">
      <formula>$I$289&gt;$G$289</formula>
    </cfRule>
  </conditionalFormatting>
  <conditionalFormatting sqref="G15">
    <cfRule type="expression" dxfId="12" priority="54" stopIfTrue="1">
      <formula>$AU$198&gt;100</formula>
    </cfRule>
  </conditionalFormatting>
  <conditionalFormatting sqref="O42:P42">
    <cfRule type="expression" dxfId="11" priority="55" stopIfTrue="1">
      <formula>$G$42&lt;0.333333</formula>
    </cfRule>
    <cfRule type="expression" dxfId="10" priority="56" stopIfTrue="1">
      <formula>$G$42&gt;0.41667</formula>
    </cfRule>
  </conditionalFormatting>
  <conditionalFormatting sqref="O40:P40">
    <cfRule type="expression" dxfId="9" priority="57" stopIfTrue="1">
      <formula>$G$40&lt;0.2292</formula>
    </cfRule>
    <cfRule type="expression" dxfId="8" priority="58" stopIfTrue="1">
      <formula>$G$40&gt;0.27083</formula>
    </cfRule>
  </conditionalFormatting>
  <conditionalFormatting sqref="O95">
    <cfRule type="expression" dxfId="7" priority="59" stopIfTrue="1">
      <formula>$L$95=""</formula>
    </cfRule>
  </conditionalFormatting>
  <conditionalFormatting sqref="O103">
    <cfRule type="expression" dxfId="6" priority="60" stopIfTrue="1">
      <formula>$L$103=""</formula>
    </cfRule>
  </conditionalFormatting>
  <conditionalFormatting sqref="K103">
    <cfRule type="expression" dxfId="5" priority="61" stopIfTrue="1">
      <formula>$L$103=""</formula>
    </cfRule>
  </conditionalFormatting>
  <conditionalFormatting sqref="K119">
    <cfRule type="cellIs" dxfId="4" priority="5" stopIfTrue="1" operator="equal">
      <formula>"Langer Vollsauer (über Nacht)"</formula>
    </cfRule>
  </conditionalFormatting>
  <conditionalFormatting sqref="K95">
    <cfRule type="expression" dxfId="3" priority="4" stopIfTrue="1">
      <formula>$L$103=""</formula>
    </cfRule>
  </conditionalFormatting>
  <conditionalFormatting sqref="H114:I114 N114">
    <cfRule type="expression" dxfId="2" priority="3" stopIfTrue="1">
      <formula>$K$119=""</formula>
    </cfRule>
  </conditionalFormatting>
  <conditionalFormatting sqref="N131">
    <cfRule type="cellIs" dxfId="1" priority="2" stopIfTrue="1" operator="equal">
      <formula>"Langer Vollsauer (über Nacht)"</formula>
    </cfRule>
  </conditionalFormatting>
  <conditionalFormatting sqref="G129:I129 L129 N129">
    <cfRule type="expression" dxfId="0" priority="1" stopIfTrue="1">
      <formula>$N$131=""</formula>
    </cfRule>
  </conditionalFormatting>
  <dataValidations count="6">
    <dataValidation type="time" allowBlank="1" showInputMessage="1" showErrorMessage="1" errorTitle="ZEITEINGABE" error="BITTE GEBEN SIE STUNDE UND MINUTE, MIT EINEM DOPPELPUNKT GETRENNT, EIN." sqref="F84 E103 E88 E86 E152">
      <formula1>0</formula1>
      <formula2>0.999305555555556</formula2>
    </dataValidation>
    <dataValidation type="list" allowBlank="1" showInputMessage="1" showErrorMessage="1" sqref="T6:V6">
      <formula1>$AE$552:$AE$558</formula1>
    </dataValidation>
    <dataValidation type="list" allowBlank="1" showInputMessage="1" showErrorMessage="1" sqref="L103:N103">
      <formula1>$W$11:$W$12</formula1>
    </dataValidation>
    <dataValidation type="list" allowBlank="1" showInputMessage="1" showErrorMessage="1" sqref="L95:N95">
      <formula1>$V$11:$V$13</formula1>
    </dataValidation>
    <dataValidation type="list" allowBlank="1" showInputMessage="1" showErrorMessage="1" sqref="B7">
      <formula1>$AA$4:$AA$12</formula1>
    </dataValidation>
    <dataValidation allowBlank="1" showInputMessage="1" showErrorMessage="1" errorTitle="korrekte TA eingeben" error="der eingegebene Wert kann nicht stimmen" sqref="K119 N131"/>
  </dataValidations>
  <pageMargins left="0.53" right="0.2" top="0.24" bottom="0.24" header="0.17" footer="0.17"/>
  <pageSetup paperSize="9" scale="86" orientation="landscape" horizontalDpi="360" r:id="rId1"/>
  <headerFooter alignWithMargins="0"/>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9</vt:i4>
      </vt:variant>
    </vt:vector>
  </HeadingPairs>
  <TitlesOfParts>
    <vt:vector size="10" baseType="lpstr">
      <vt:lpstr>Sauerteig-Rechner</vt:lpstr>
      <vt:lpstr>arrRSAUERFÜHRUNG</vt:lpstr>
      <vt:lpstr>arrSAUERta</vt:lpstr>
      <vt:lpstr>'Sauerteig-Rechner'!Druckbereich</vt:lpstr>
      <vt:lpstr>RSA_TA_nachführung</vt:lpstr>
      <vt:lpstr>RSAnachführung</vt:lpstr>
      <vt:lpstr>SAUERKÜRZEL</vt:lpstr>
      <vt:lpstr>SäuregradedesSauers</vt:lpstr>
      <vt:lpstr>SRjeKGmehl</vt:lpstr>
      <vt:lpstr>TAdesSauers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Markus Messemer</dc:creator>
  <cp:lastModifiedBy>Messemer</cp:lastModifiedBy>
  <cp:lastPrinted>2016-09-11T19:52:31Z</cp:lastPrinted>
  <dcterms:created xsi:type="dcterms:W3CDTF">2002-12-24T11:44:34Z</dcterms:created>
  <dcterms:modified xsi:type="dcterms:W3CDTF">2016-11-23T19:40:42Z</dcterms:modified>
</cp:coreProperties>
</file>